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9615" tabRatio="569" activeTab="0"/>
  </bookViews>
  <sheets>
    <sheet name="DOC_IGT_dt" sheetId="1" r:id="rId1"/>
    <sheet name="DOC_IGT_ital" sheetId="2" r:id="rId2"/>
  </sheets>
  <definedNames/>
  <calcPr fullCalcOnLoad="1"/>
</workbook>
</file>

<file path=xl/sharedStrings.xml><?xml version="1.0" encoding="utf-8"?>
<sst xmlns="http://schemas.openxmlformats.org/spreadsheetml/2006/main" count="371" uniqueCount="325">
  <si>
    <t>Eintragung
Album</t>
  </si>
  <si>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</si>
  <si>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</si>
  <si>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</si>
  <si>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</si>
  <si>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</si>
  <si>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</si>
  <si>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</si>
  <si>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</si>
  <si>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</si>
  <si>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</si>
  <si>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</si>
  <si>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</si>
  <si>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</si>
  <si>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</si>
  <si>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</si>
  <si>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</si>
  <si>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</si>
  <si>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</si>
  <si>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</si>
  <si>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</si>
  <si>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</si>
  <si>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>Südtirol Terlaner ohne Rebsortenbez.</t>
  </si>
  <si>
    <t>Südtirol Terlaner 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</si>
  <si>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</si>
  <si>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</si>
  <si>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</si>
  <si>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</si>
  <si>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</si>
  <si>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</si>
  <si>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</si>
  <si>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</si>
  <si>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</si>
  <si>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</si>
  <si>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</si>
  <si>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</si>
  <si>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</si>
  <si>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</si>
  <si>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</si>
  <si>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</si>
  <si>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</si>
  <si>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Iscrizione albo</t>
  </si>
  <si>
    <t>Produzione potenziale</t>
  </si>
  <si>
    <t>Denominazione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</si>
  <si>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</si>
  <si>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</si>
  <si>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</si>
  <si>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</si>
  <si>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</si>
  <si>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</si>
  <si>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</si>
  <si>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</si>
  <si>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</si>
  <si>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</si>
  <si>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</si>
  <si>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</si>
  <si>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</si>
  <si>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</si>
  <si>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</si>
  <si>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</si>
  <si>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</si>
  <si>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senza nome di vitigno</t>
  </si>
  <si>
    <t>Alto Adige Terlano Riesling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</si>
  <si>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</si>
  <si>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</si>
  <si>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</si>
  <si>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</si>
  <si>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</si>
  <si>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</si>
  <si>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</si>
  <si>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</si>
  <si>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</si>
  <si>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</si>
  <si>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</si>
  <si>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</si>
  <si>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</si>
  <si>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</si>
  <si>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</si>
  <si>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</si>
  <si>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</si>
  <si>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>Südtirol Meraner oder -hügel</t>
  </si>
  <si>
    <t>Alto Adige Merano o Colle di Merano</t>
  </si>
  <si>
    <t>Südtirol Terlaner Ruländer</t>
  </si>
  <si>
    <t xml:space="preserve">Südtirol Eisacktaler Silvaner  </t>
  </si>
  <si>
    <t xml:space="preserve">Südtiroler Silvaner  </t>
  </si>
  <si>
    <t>Dolomiten Blauburgunder</t>
  </si>
  <si>
    <t>Dolomiten Vernatsch</t>
  </si>
  <si>
    <t>Totale Mitterberg</t>
  </si>
  <si>
    <t>Mitterberg Chardonnay</t>
  </si>
  <si>
    <t>Mitterberg Weißburgunder</t>
  </si>
  <si>
    <t>Mitterberg Vernatsch</t>
  </si>
  <si>
    <t>Dolomiten Chardonnay</t>
  </si>
  <si>
    <t>Dolomiten Merlot</t>
  </si>
  <si>
    <t>Dolomiten Goldmuskateller</t>
  </si>
  <si>
    <t>Dolomiten Müller Thurgau</t>
  </si>
  <si>
    <t>Mitterberg Schiava</t>
  </si>
  <si>
    <t>Alto Adige Kerner</t>
  </si>
  <si>
    <t xml:space="preserve">Alto Adige Silvaner  </t>
  </si>
  <si>
    <t>Totale Vigneti delle Dolomiti</t>
  </si>
  <si>
    <t>effektiv
 genutzte 
Fläche ha</t>
  </si>
  <si>
    <t>Dolomiten Petit Verdot</t>
  </si>
  <si>
    <t>Dolomiten Tempranillo</t>
  </si>
  <si>
    <t>Dolomiten Teroldego</t>
  </si>
  <si>
    <t>Dolomiten Sauvignon</t>
  </si>
  <si>
    <t>Dolomiten Zweigelt</t>
  </si>
  <si>
    <t>Kalterersee klassisch</t>
  </si>
  <si>
    <t>Lago di Caldaro classico</t>
  </si>
  <si>
    <t>Alto Adige Chardonnay Spumante</t>
  </si>
  <si>
    <t>Alto Adige Merlot rosato</t>
  </si>
  <si>
    <t>Alto Adige Pinot Bianco Spumante</t>
  </si>
  <si>
    <t xml:space="preserve">Südtiroler Weißburgunder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</si>
  <si>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</si>
  <si>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</si>
  <si>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</si>
  <si>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</si>
  <si>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</si>
  <si>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>Alto Adige Lago di Caldaro classico</t>
  </si>
  <si>
    <t>Südtirol Kalterersee klassisch</t>
  </si>
  <si>
    <t>Alto Adige Lago di Caldaro classico superiore</t>
  </si>
  <si>
    <t>Alto Adige Lago di Caldaro scelto classico superiore</t>
  </si>
  <si>
    <t>Anz. 
eingetr.
 Betr.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</si>
  <si>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</si>
  <si>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</si>
  <si>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</si>
  <si>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</si>
  <si>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Alto Adige Santa Maddalena  classico</t>
  </si>
  <si>
    <t>TOTALE VINI IGT</t>
  </si>
  <si>
    <t>SUMME DOC WEINE</t>
  </si>
  <si>
    <t>TOTALE VINI DOC</t>
  </si>
  <si>
    <t>Südtiroler Vernatsch/Edelvernatsch</t>
  </si>
  <si>
    <t xml:space="preserve">Alto Adige Valle Isarco Müller Thurgau  </t>
  </si>
  <si>
    <t xml:space="preserve">Alto Adige Valle Venosta Müller Thurgau  </t>
  </si>
  <si>
    <t>TOTALE VINI DOC+IGT</t>
  </si>
  <si>
    <t>GESAMT DOC+IGT WEINE</t>
  </si>
  <si>
    <t xml:space="preserve">Alto Adige Lago di Caldaro scelto classico </t>
  </si>
  <si>
    <t>Lago di Caldaro scelto classico</t>
  </si>
  <si>
    <t>Dolomiten Tannat</t>
  </si>
  <si>
    <t>Superficie
 iscritta ettari</t>
  </si>
  <si>
    <t>No.
 Az.
 Iscr.</t>
  </si>
  <si>
    <t>Mitterberg Bronner</t>
  </si>
  <si>
    <t>Mitterberg Regent</t>
  </si>
  <si>
    <t>Dolomiten Petit Manseng</t>
  </si>
  <si>
    <t>Südtiroler Lagrein riserva</t>
  </si>
  <si>
    <t>Alto Adige Lagrein riserva</t>
  </si>
  <si>
    <t>Südtiroler Merlot  riserva</t>
  </si>
  <si>
    <t>Alto Adige Merlot  riserva</t>
  </si>
  <si>
    <t>Alto Adige Pinot Nero  riserva</t>
  </si>
  <si>
    <t>Südtiroler Blauburgunder riserva</t>
  </si>
  <si>
    <t>Alto Adige Valle Isarco Kerner  Brixner</t>
  </si>
  <si>
    <t>Südtirol Eisacktaler Kerner  Brixner</t>
  </si>
  <si>
    <t>Südtirol Eisacktaler Kerner</t>
  </si>
  <si>
    <t>Südtirol Eisacktaler  Müller Thurgau  Brixner</t>
  </si>
  <si>
    <t>Alto Adige Valle Isarco Müller Thurgau  Brixner</t>
  </si>
  <si>
    <t>Alto Adige Valle Isarco Pinot Grigio  Brixner</t>
  </si>
  <si>
    <t>Südtirol Eisacktaler Ruländer Brixner</t>
  </si>
  <si>
    <t>Alto Adige Valle Isarco Riesling Brixner</t>
  </si>
  <si>
    <t>Südtirol Eisacktaler Riesling Brixner</t>
  </si>
  <si>
    <t>Alto Adige Valle Isarco Silvaner  Brixner</t>
  </si>
  <si>
    <t>Südtirol Eisacktaler Silvaner  Brixner</t>
  </si>
  <si>
    <t>Alto Adige Valle Isarco Traminer Aromatico Brixner</t>
  </si>
  <si>
    <t>Südtirol Eisacktaler Gewürztraminer Brixner</t>
  </si>
  <si>
    <t>Alto Adige Valle Isarco Veltliner  Brixner</t>
  </si>
  <si>
    <t>Südtirol Eisacktaler Veltliner Brixner</t>
  </si>
  <si>
    <t>Mitterberg Gewürztraminer</t>
  </si>
  <si>
    <t>Vigneti delle Dolomiti Petit Manseng</t>
  </si>
  <si>
    <t>Vigneti delle Dolomiti Chardonnay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</si>
  <si>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</si>
  <si>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</si>
  <si>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</si>
  <si>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</si>
  <si>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</si>
  <si>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</si>
  <si>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</si>
  <si>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</si>
  <si>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</si>
  <si>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</si>
  <si>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</si>
  <si>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</si>
  <si>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</si>
  <si>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</si>
  <si>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</si>
  <si>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</si>
  <si>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</si>
  <si>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</si>
  <si>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</si>
  <si>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</si>
  <si>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</si>
  <si>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Valle Isarco Kerner  passito</t>
  </si>
  <si>
    <t>Alto Adige Terlano Pinot Grigio</t>
  </si>
  <si>
    <t>Alto Adige Lagrein rosato</t>
  </si>
  <si>
    <t>Südtiroler Cabernet /Franc/Sauvignon</t>
  </si>
  <si>
    <t>Südtiroler Cabernet /Franc/Sauvignon riserva</t>
  </si>
  <si>
    <t>Alto Adige Pinot Nero rosato</t>
  </si>
  <si>
    <t>Alto Adige Sauvignon  passito</t>
  </si>
  <si>
    <t>Alto Adige Moscato Giallo passito</t>
  </si>
  <si>
    <t>Alto Adige Traminer Aromatico  passito</t>
  </si>
  <si>
    <t>Superf.
 in produzione</t>
  </si>
  <si>
    <t>Südtirol Kalterersee Auslese klassisch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</si>
  <si>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</si>
  <si>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</si>
  <si>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</si>
  <si>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</si>
  <si>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</si>
  <si>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Gewürztraminer vend. tardiva</t>
  </si>
  <si>
    <t>Südtiroler Goldmuskateller passito</t>
  </si>
  <si>
    <t>Südtiroler Blauburgunder rosè</t>
  </si>
  <si>
    <t>Südtiroler Merlot rosè</t>
  </si>
  <si>
    <t>Südtirol Eisacktaler Kerner  passito</t>
  </si>
  <si>
    <t>Mitterberg rosè</t>
  </si>
  <si>
    <t>Mitterberg rot</t>
  </si>
  <si>
    <t>Mitterberg weiß</t>
  </si>
  <si>
    <t>Dolomiten weiß</t>
  </si>
  <si>
    <t>Dolomiten rosè</t>
  </si>
  <si>
    <t>Südtiroler Sauvignon  passito</t>
  </si>
  <si>
    <t>Südtirol Eisacktaler Gewürztraminer passito</t>
  </si>
  <si>
    <t>Alto Adige Traminer Aromatico  vendemmia tardiva</t>
  </si>
  <si>
    <t>Alto Adige Moscato Rosa vendemmia tardiva</t>
  </si>
  <si>
    <t>Alto Adige Schiava/Schiava Gentile</t>
  </si>
  <si>
    <t>Alto Adige Valle Isarco Traminer Aromatico  passito</t>
  </si>
  <si>
    <t>Vigneti delle Dolomiti bianco</t>
  </si>
  <si>
    <t>Vigneti delle Dolomiti Pinot Bianco</t>
  </si>
  <si>
    <t>Lago di Caldaro scelto classico superiore</t>
  </si>
  <si>
    <t>Mitterberg Lagrein</t>
  </si>
  <si>
    <t>Kalterersee Auslese klassisch superiore</t>
  </si>
  <si>
    <t>Südtirol Kalterersee klassisch superiore</t>
  </si>
  <si>
    <t>Mitterberg Goldmuskateller</t>
  </si>
  <si>
    <t>Mitterberg Moscato Giallo</t>
  </si>
  <si>
    <t>Mitterberg Petit Manseng</t>
  </si>
  <si>
    <t>Südtiroler Chardonnay  riserva</t>
  </si>
  <si>
    <t>SUMME LANDWEINE</t>
  </si>
  <si>
    <t>Summe Landwein Dolomiten</t>
  </si>
  <si>
    <t>Summe Landwein Mitterberg</t>
  </si>
  <si>
    <t xml:space="preserve">Alto Adige Terlano Müller Thurgau </t>
  </si>
  <si>
    <t xml:space="preserve">Alto Adige Terlano Chardonnay </t>
  </si>
  <si>
    <t>Mitterberg Bronner passito</t>
  </si>
  <si>
    <t>Mitterberg Diolonior</t>
  </si>
  <si>
    <t>Mitterberg Incrocio Manzoni 6.0.13</t>
  </si>
  <si>
    <t>Mitterberg Merlot</t>
  </si>
  <si>
    <t>Mitterberg Merlot rosè</t>
  </si>
  <si>
    <t>Mitterberg Rosenmuskateller passito</t>
  </si>
  <si>
    <t>Mitterberg Ruländer</t>
  </si>
  <si>
    <t>Mitterberg Blauburgunder</t>
  </si>
  <si>
    <t>Mitterberg Riesling</t>
  </si>
  <si>
    <t>Mitterberg Sauvignon</t>
  </si>
  <si>
    <t>Mitterberg Zweigelt</t>
  </si>
  <si>
    <t>Mitterberg Pinot nero</t>
  </si>
  <si>
    <t>Mitterberg Moscato rosa passito</t>
  </si>
  <si>
    <t>Mitterberg Pinot grigio</t>
  </si>
  <si>
    <t>Dolomiten Manzoni bianco</t>
  </si>
  <si>
    <t>Vigneti delle Dolomiti Manzoni bianco</t>
  </si>
  <si>
    <t>Vigneti delle Dolomiti Portoghese</t>
  </si>
  <si>
    <t>Vigneti delle Dolomiti Viognier</t>
  </si>
  <si>
    <t>Dolomiten Viognier</t>
  </si>
  <si>
    <t>Dolomiten Kerner</t>
  </si>
  <si>
    <t>Dolomiten Weißburgunder</t>
  </si>
  <si>
    <t>Dolomiten Ruländer</t>
  </si>
  <si>
    <t>Dolomiten rot</t>
  </si>
  <si>
    <t>Dolomiten Portugieser</t>
  </si>
  <si>
    <t>Dolomiten Syrah</t>
  </si>
  <si>
    <t xml:space="preserve">Südtiroler Chardonnay </t>
  </si>
  <si>
    <t xml:space="preserve">Südtiroler Goldmuskateller </t>
  </si>
  <si>
    <t>Südtiroler Ruländer</t>
  </si>
  <si>
    <t>Südtiroler Sauvignon</t>
  </si>
  <si>
    <t>Südtiroler Weißburgunder</t>
  </si>
  <si>
    <t>Südtiroler Merlot</t>
  </si>
  <si>
    <t xml:space="preserve">Südtirol Terlaner Chardonnay </t>
  </si>
  <si>
    <t>Südtirol Terlaner Müller Thurgau</t>
  </si>
  <si>
    <t>Lago di Caldaro</t>
  </si>
  <si>
    <t xml:space="preserve">Alto Adige S.ta Maddalena </t>
  </si>
  <si>
    <t>Alto Adige Chardonnay</t>
  </si>
  <si>
    <t>Alto Adige Traminer Aromatico</t>
  </si>
  <si>
    <t>Alto Adige Moscato Giallo</t>
  </si>
  <si>
    <t>Alto Adige Pinot Grigio</t>
  </si>
  <si>
    <t>Alto Adige Sauvignon</t>
  </si>
  <si>
    <t>Alto Adige Pinot Bianco</t>
  </si>
  <si>
    <t>Alto Adige Pinot Nero</t>
  </si>
  <si>
    <t>Alto Adige Cabernet /Franc/Sauvignon</t>
  </si>
  <si>
    <t>Alto Adige Merlot</t>
  </si>
  <si>
    <t>Alto Adige Moscato rosa</t>
  </si>
  <si>
    <t>Alto Adige Valle Isarco Kerner</t>
  </si>
  <si>
    <t>uva q.li</t>
  </si>
  <si>
    <t>vino hl</t>
  </si>
  <si>
    <t>Differenzen zwischen den genutzten Flächen und den effektiven Mengen an Trauben und Wein. Die Kontrollstelle für Weine</t>
  </si>
  <si>
    <t>der Handelskammer Bozen zeichnet nur für die Daten der DOC-Weine "Südtiroler" und "Kalterersee", sowie für die Landweine</t>
  </si>
  <si>
    <t>La possibilità della scelta vendemmiale e il supero nel vigneto causano variazioni della superficie vitata e della produzione effettiva di uva e vino</t>
  </si>
  <si>
    <t>L'organismo di controllo risponde solo per i dati dei vini DOC "Alto Adige" e "Lago di Caldaro" e per i vini IGT "Mitterberg".</t>
  </si>
  <si>
    <t>Ausarbeitung: Handelskammer Bozen - Kontrollstelle für Weine</t>
  </si>
  <si>
    <t>Mögliche Änderungen der Weinbezeichnung bei der Trauben- und Produktionsmeldung und erlaubten Überproduktionen bewirken</t>
  </si>
  <si>
    <t>IGT Mitterberg.</t>
  </si>
  <si>
    <t>Alto Adige Valle Isarco Traminer Aromatico</t>
  </si>
  <si>
    <t>Elaborazione: CCIAA Bolzano - Organismo di controllo vini</t>
  </si>
  <si>
    <t>Effektiv produz. Menge 2013</t>
  </si>
  <si>
    <t>Südtiroler Rosenmuskateller passito</t>
  </si>
  <si>
    <t>Alto Adige Moscato Rosa  passito</t>
  </si>
  <si>
    <t>Mitterberg Pinot Bianco passito</t>
  </si>
  <si>
    <t>Mitterberg Lagrein passito</t>
  </si>
  <si>
    <t>Mitterberg Merlot passito</t>
  </si>
  <si>
    <t>Mitterberg Müller Thurgau</t>
  </si>
  <si>
    <t>Mitterberg weiß passito</t>
  </si>
  <si>
    <t>Mitterberg Portugieser</t>
  </si>
  <si>
    <t>Mitterberg Portoghese</t>
  </si>
  <si>
    <t>Mitterberg Regent rosè</t>
  </si>
  <si>
    <t>Mitterberg Regent rosato</t>
  </si>
  <si>
    <t>Mitterberg Sauvignon passito</t>
  </si>
  <si>
    <t>Mitterberg Cabernet Franc</t>
  </si>
  <si>
    <t>Mitterberg Cabernet Sauvignon</t>
  </si>
  <si>
    <t>Dolomiten Cabernet Franc</t>
  </si>
  <si>
    <t>Vigneti delle Dolomiti Cabernet Franc</t>
  </si>
  <si>
    <t>Vigneti delle Dolomiti Mosacato rosa</t>
  </si>
  <si>
    <t>Dolomiten Rosenmuskateller</t>
  </si>
  <si>
    <t>Vigneti delle Dolomiti Riesling</t>
  </si>
  <si>
    <t>Dolomiten Riesling</t>
  </si>
  <si>
    <t>Vigneti delle Dolomiti Schiava grigia</t>
  </si>
  <si>
    <t>Dolomiten Grauvernatsch</t>
  </si>
  <si>
    <t>Januar 2014</t>
  </si>
  <si>
    <t>Mitterberg Petit Verdot</t>
  </si>
  <si>
    <t>Mitterberg Veltliner</t>
  </si>
  <si>
    <t>Vigneti delle Dolomiti Silvaner</t>
  </si>
  <si>
    <t>Dolomiten Silvaner</t>
  </si>
  <si>
    <t>gennaio 2014</t>
  </si>
  <si>
    <t>produzione effettiva
2013</t>
  </si>
  <si>
    <t>Südtirol Kalterersee Auslese klassisch superiore</t>
  </si>
  <si>
    <t>Südtiroler Rosenmuskateller vendemmia tardiva</t>
  </si>
  <si>
    <t>Alto Adige Chardonnay  riserva</t>
  </si>
  <si>
    <t>Alto Adige Cabernet /Franc/Sauvignon riserva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</si>
</sst>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45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4" fontId="45" fillId="0" borderId="15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/>
    </xf>
    <xf numFmtId="3" fontId="45" fillId="0" borderId="17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9" xfId="0" applyFont="1" applyFill="1" applyBorder="1" applyAlignment="1">
      <alignment wrapText="1"/>
    </xf>
    <xf numFmtId="0" fontId="45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3" fontId="46" fillId="0" borderId="0" xfId="0" applyNumberFormat="1" applyFont="1" applyAlignment="1">
      <alignment/>
    </xf>
    <xf numFmtId="0" fontId="45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8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41.421875" style="33" customWidth="1"/>
    <col min="2" max="2" width="6.7109375" style="5" hidden="1" customWidth="1"/>
    <col min="3" max="3" width="8.7109375" style="5" bestFit="1" customWidth="1"/>
    <col min="4" max="4" width="10.28125" style="5" bestFit="1" customWidth="1"/>
    <col min="5" max="5" width="9.57421875" style="5" bestFit="1" customWidth="1"/>
    <col min="6" max="6" width="8.00390625" style="49" bestFit="1" customWidth="1"/>
    <col min="7" max="8" width="10.00390625" style="5" bestFit="1" customWidth="1"/>
    <col min="9" max="16384" width="11.57421875" style="5" customWidth="1"/>
  </cols>
  <sheetData>
    <row r="1" spans="1:8" s="3" customFormat="1" ht="27" customHeight="1">
      <c r="A1" s="27"/>
      <c r="B1" s="72" t="s">
        <v>0</v>
      </c>
      <c r="C1" s="73"/>
      <c r="D1" s="74" t="s">
        <v>1</v>
      </c>
      <c r="E1" s="74"/>
      <c r="F1" s="47"/>
      <c r="G1" s="74" t="s">
        <v>291</v>
      </c>
      <c r="H1" s="74"/>
    </row>
    <row r="2" spans="1:8" s="2" customFormat="1" ht="36" customHeight="1">
      <c r="A2" s="28" t="s">
        <v>2</v>
      </c>
      <c r="B2" s="8" t="s">
        <v>120</v>
      </c>
      <c r="C2" s="9" t="s">
        <v>79</v>
      </c>
      <c r="D2" s="10" t="s">
        <v>3</v>
      </c>
      <c r="E2" s="19" t="s">
        <v>4</v>
      </c>
      <c r="F2" s="9" t="s">
        <v>99</v>
      </c>
      <c r="G2" s="10" t="s">
        <v>3</v>
      </c>
      <c r="H2" s="10" t="s">
        <v>78</v>
      </c>
    </row>
    <row r="3" spans="1:8" s="4" customFormat="1" ht="12">
      <c r="A3" s="29" t="s">
        <v>80</v>
      </c>
      <c r="B3" s="23">
        <v>359</v>
      </c>
      <c r="C3" s="22">
        <v>104.6583</v>
      </c>
      <c r="D3" s="24">
        <f>C3*125</f>
        <v>13082.2875</v>
      </c>
      <c r="E3" s="25">
        <f>D3*70/100</f>
        <v>9157.60125</v>
      </c>
      <c r="F3" s="61">
        <v>85.4841</v>
      </c>
      <c r="G3" s="24">
        <v>8326.43</v>
      </c>
      <c r="H3" s="24">
        <v>5817.72</v>
      </c>
    </row>
    <row r="4" spans="1:8" s="4" customFormat="1" ht="12">
      <c r="A4" s="29"/>
      <c r="B4" s="7"/>
      <c r="C4" s="40"/>
      <c r="D4" s="41"/>
      <c r="E4" s="42"/>
      <c r="F4" s="48"/>
      <c r="G4" s="41"/>
      <c r="H4" s="43"/>
    </row>
    <row r="5" spans="1:8" s="57" customFormat="1" ht="12">
      <c r="A5" s="26" t="s">
        <v>112</v>
      </c>
      <c r="B5" s="56">
        <v>1094</v>
      </c>
      <c r="C5" s="59">
        <v>326.5447</v>
      </c>
      <c r="D5" s="58">
        <f>C5*140</f>
        <v>45716.257999999994</v>
      </c>
      <c r="E5" s="62">
        <f>D5*70/100</f>
        <v>32001.380599999997</v>
      </c>
      <c r="F5" s="13">
        <v>10.682344</v>
      </c>
      <c r="G5" s="58">
        <v>1072.63</v>
      </c>
      <c r="H5" s="58">
        <v>750.85</v>
      </c>
    </row>
    <row r="6" spans="1:8" ht="12">
      <c r="A6" s="30" t="s">
        <v>105</v>
      </c>
      <c r="B6" s="26">
        <v>0</v>
      </c>
      <c r="C6" s="59">
        <v>0</v>
      </c>
      <c r="D6" s="58">
        <v>0</v>
      </c>
      <c r="E6" s="62">
        <f>D6*70/100</f>
        <v>0</v>
      </c>
      <c r="F6" s="13">
        <v>48.259227</v>
      </c>
      <c r="G6" s="58">
        <v>6307.25</v>
      </c>
      <c r="H6" s="58">
        <v>4415.19</v>
      </c>
    </row>
    <row r="7" spans="1:8" s="57" customFormat="1" ht="12">
      <c r="A7" s="26" t="s">
        <v>114</v>
      </c>
      <c r="B7" s="56">
        <v>0</v>
      </c>
      <c r="C7" s="59">
        <v>0</v>
      </c>
      <c r="D7" s="58">
        <v>0</v>
      </c>
      <c r="E7" s="62">
        <v>0</v>
      </c>
      <c r="F7" s="13">
        <v>3.569856</v>
      </c>
      <c r="G7" s="58">
        <v>466.09</v>
      </c>
      <c r="H7" s="58">
        <v>326.26</v>
      </c>
    </row>
    <row r="8" spans="1:8" ht="12">
      <c r="A8" s="30" t="s">
        <v>115</v>
      </c>
      <c r="B8" s="26">
        <v>0</v>
      </c>
      <c r="C8" s="59">
        <v>0</v>
      </c>
      <c r="D8" s="58">
        <v>0</v>
      </c>
      <c r="E8" s="62">
        <v>0</v>
      </c>
      <c r="F8" s="13">
        <v>13.061447</v>
      </c>
      <c r="G8" s="58">
        <v>1763.79</v>
      </c>
      <c r="H8" s="58">
        <v>1234.66</v>
      </c>
    </row>
    <row r="9" spans="1:8" ht="12">
      <c r="A9" s="30" t="s">
        <v>223</v>
      </c>
      <c r="B9" s="26"/>
      <c r="C9" s="59">
        <v>0</v>
      </c>
      <c r="D9" s="58">
        <v>0</v>
      </c>
      <c r="E9" s="62">
        <v>0</v>
      </c>
      <c r="F9" s="13">
        <v>1.7136</v>
      </c>
      <c r="G9" s="58">
        <v>106</v>
      </c>
      <c r="H9" s="58">
        <v>74.2</v>
      </c>
    </row>
    <row r="10" spans="1:8" ht="12">
      <c r="A10" s="30" t="s">
        <v>117</v>
      </c>
      <c r="B10" s="26">
        <v>0</v>
      </c>
      <c r="C10" s="59">
        <v>0</v>
      </c>
      <c r="D10" s="58">
        <v>0</v>
      </c>
      <c r="E10" s="62">
        <v>0</v>
      </c>
      <c r="F10" s="13">
        <v>70.529336</v>
      </c>
      <c r="G10" s="58">
        <v>9272.85</v>
      </c>
      <c r="H10" s="58">
        <v>6491.01</v>
      </c>
    </row>
    <row r="11" spans="1:8" ht="12">
      <c r="A11" s="30" t="s">
        <v>224</v>
      </c>
      <c r="B11" s="26">
        <v>0</v>
      </c>
      <c r="C11" s="59">
        <v>0</v>
      </c>
      <c r="D11" s="58">
        <v>0</v>
      </c>
      <c r="E11" s="62">
        <v>0</v>
      </c>
      <c r="F11" s="13">
        <v>81.345371</v>
      </c>
      <c r="G11" s="58">
        <v>10512.42</v>
      </c>
      <c r="H11" s="58">
        <v>7351.55</v>
      </c>
    </row>
    <row r="12" spans="1:8" ht="12">
      <c r="A12" s="30" t="s">
        <v>197</v>
      </c>
      <c r="B12" s="26">
        <v>0</v>
      </c>
      <c r="C12" s="59">
        <v>0</v>
      </c>
      <c r="D12" s="58">
        <v>0</v>
      </c>
      <c r="E12" s="62">
        <v>0</v>
      </c>
      <c r="F12" s="13">
        <v>21.371119</v>
      </c>
      <c r="G12" s="58">
        <v>2678.76</v>
      </c>
      <c r="H12" s="58">
        <v>1874.43</v>
      </c>
    </row>
    <row r="13" spans="1:8" ht="12">
      <c r="A13" s="30" t="s">
        <v>321</v>
      </c>
      <c r="B13" s="26">
        <v>0</v>
      </c>
      <c r="C13" s="59">
        <v>0</v>
      </c>
      <c r="D13" s="58">
        <v>0</v>
      </c>
      <c r="E13" s="62">
        <v>0</v>
      </c>
      <c r="F13" s="13">
        <v>71.3135</v>
      </c>
      <c r="G13" s="58">
        <v>9372.46</v>
      </c>
      <c r="H13" s="58">
        <v>6558.16</v>
      </c>
    </row>
    <row r="14" spans="1:8" s="4" customFormat="1" ht="12">
      <c r="A14" s="29" t="s">
        <v>112</v>
      </c>
      <c r="B14" s="23">
        <f aca="true" t="shared" si="0" ref="B14:H14">SUM(B5:B13)</f>
        <v>1094</v>
      </c>
      <c r="C14" s="22">
        <f t="shared" si="0"/>
        <v>326.5447</v>
      </c>
      <c r="D14" s="24">
        <f t="shared" si="0"/>
        <v>45716.257999999994</v>
      </c>
      <c r="E14" s="25">
        <f t="shared" si="0"/>
        <v>32001.380599999997</v>
      </c>
      <c r="F14" s="22">
        <f t="shared" si="0"/>
        <v>321.8458</v>
      </c>
      <c r="G14" s="24">
        <f t="shared" si="0"/>
        <v>41552.25</v>
      </c>
      <c r="H14" s="24">
        <f t="shared" si="0"/>
        <v>29076.31</v>
      </c>
    </row>
    <row r="15" spans="1:8" s="4" customFormat="1" ht="12">
      <c r="A15" s="29"/>
      <c r="B15" s="7"/>
      <c r="C15" s="40"/>
      <c r="D15" s="41"/>
      <c r="E15" s="42"/>
      <c r="F15" s="22"/>
      <c r="G15" s="24"/>
      <c r="H15" s="24"/>
    </row>
    <row r="16" spans="1:8" ht="12">
      <c r="A16" s="30" t="s">
        <v>5</v>
      </c>
      <c r="B16" s="26">
        <v>216</v>
      </c>
      <c r="C16" s="59">
        <v>199.7827</v>
      </c>
      <c r="D16" s="58">
        <f>C16*125</f>
        <v>24972.8375</v>
      </c>
      <c r="E16" s="62">
        <f>D16*70/100</f>
        <v>17480.98625</v>
      </c>
      <c r="F16" s="13">
        <v>93.955203</v>
      </c>
      <c r="G16" s="14">
        <v>10454.47</v>
      </c>
      <c r="H16" s="58">
        <v>7316.87</v>
      </c>
    </row>
    <row r="17" spans="1:8" ht="12">
      <c r="A17" s="30" t="s">
        <v>111</v>
      </c>
      <c r="B17" s="26">
        <v>0</v>
      </c>
      <c r="C17" s="59">
        <v>0</v>
      </c>
      <c r="D17" s="58">
        <v>0</v>
      </c>
      <c r="E17" s="62">
        <v>0</v>
      </c>
      <c r="F17" s="13">
        <v>94.544496</v>
      </c>
      <c r="G17" s="14">
        <v>10566.76</v>
      </c>
      <c r="H17" s="58">
        <v>7393.1</v>
      </c>
    </row>
    <row r="18" spans="1:8" s="4" customFormat="1" ht="12">
      <c r="A18" s="29" t="s">
        <v>5</v>
      </c>
      <c r="B18" s="23">
        <f aca="true" t="shared" si="1" ref="B18:H18">SUM(B16:B17)</f>
        <v>216</v>
      </c>
      <c r="C18" s="22">
        <f t="shared" si="1"/>
        <v>199.7827</v>
      </c>
      <c r="D18" s="24">
        <f t="shared" si="1"/>
        <v>24972.8375</v>
      </c>
      <c r="E18" s="25">
        <f t="shared" si="1"/>
        <v>17480.98625</v>
      </c>
      <c r="F18" s="61">
        <f t="shared" si="1"/>
        <v>188.499699</v>
      </c>
      <c r="G18" s="64">
        <f t="shared" si="1"/>
        <v>21021.23</v>
      </c>
      <c r="H18" s="24">
        <f t="shared" si="1"/>
        <v>14709.970000000001</v>
      </c>
    </row>
    <row r="19" spans="1:8" s="4" customFormat="1" ht="12">
      <c r="A19" s="29"/>
      <c r="B19" s="7"/>
      <c r="C19" s="40"/>
      <c r="D19" s="41"/>
      <c r="E19" s="42"/>
      <c r="F19" s="48"/>
      <c r="G19" s="44"/>
      <c r="H19" s="41"/>
    </row>
    <row r="20" spans="1:8" s="4" customFormat="1" ht="12">
      <c r="A20" s="29" t="s">
        <v>6</v>
      </c>
      <c r="B20" s="23">
        <v>20</v>
      </c>
      <c r="C20" s="22">
        <v>2.1937</v>
      </c>
      <c r="D20" s="24">
        <f>C20*130</f>
        <v>285.18100000000004</v>
      </c>
      <c r="E20" s="25">
        <f>D20*70/100</f>
        <v>199.62670000000003</v>
      </c>
      <c r="F20" s="22">
        <v>0.9836</v>
      </c>
      <c r="G20" s="24">
        <v>102.64</v>
      </c>
      <c r="H20" s="24">
        <v>71.38</v>
      </c>
    </row>
    <row r="21" spans="1:8" s="4" customFormat="1" ht="12">
      <c r="A21" s="29"/>
      <c r="B21" s="7"/>
      <c r="C21" s="40"/>
      <c r="D21" s="41"/>
      <c r="E21" s="42"/>
      <c r="F21" s="40"/>
      <c r="G21" s="41"/>
      <c r="H21" s="41"/>
    </row>
    <row r="22" spans="1:9" ht="12">
      <c r="A22" s="30" t="s">
        <v>7</v>
      </c>
      <c r="B22" s="26">
        <v>1091</v>
      </c>
      <c r="C22" s="59">
        <v>493.6545</v>
      </c>
      <c r="D22" s="58">
        <f>C22*130</f>
        <v>64175.085</v>
      </c>
      <c r="E22" s="62">
        <f>D22*70/100</f>
        <v>44922.5595</v>
      </c>
      <c r="F22" s="59">
        <v>460.746976</v>
      </c>
      <c r="G22" s="60">
        <v>50737.46</v>
      </c>
      <c r="H22" s="60">
        <v>35479.99</v>
      </c>
      <c r="I22" s="35"/>
    </row>
    <row r="23" spans="1:8" ht="12">
      <c r="A23" s="30" t="s">
        <v>228</v>
      </c>
      <c r="B23" s="26">
        <v>0</v>
      </c>
      <c r="C23" s="59">
        <v>0</v>
      </c>
      <c r="D23" s="58">
        <v>0</v>
      </c>
      <c r="E23" s="62">
        <v>0</v>
      </c>
      <c r="F23" s="59">
        <v>1.4728</v>
      </c>
      <c r="G23" s="58">
        <v>134.33</v>
      </c>
      <c r="H23" s="58">
        <v>93.69</v>
      </c>
    </row>
    <row r="24" spans="1:8" ht="12">
      <c r="A24" s="30" t="s">
        <v>198</v>
      </c>
      <c r="B24" s="26">
        <v>0</v>
      </c>
      <c r="C24" s="59">
        <v>0</v>
      </c>
      <c r="D24" s="58">
        <v>0</v>
      </c>
      <c r="E24" s="62">
        <v>0</v>
      </c>
      <c r="F24" s="59">
        <v>3.125725</v>
      </c>
      <c r="G24" s="58">
        <v>296.16</v>
      </c>
      <c r="H24" s="58">
        <v>207.31</v>
      </c>
    </row>
    <row r="25" spans="1:8" s="4" customFormat="1" ht="12">
      <c r="A25" s="29" t="s">
        <v>259</v>
      </c>
      <c r="B25" s="23">
        <f aca="true" t="shared" si="2" ref="B25:H25">SUM(B22:B24)</f>
        <v>1091</v>
      </c>
      <c r="C25" s="22">
        <f t="shared" si="2"/>
        <v>493.6545</v>
      </c>
      <c r="D25" s="24">
        <f t="shared" si="2"/>
        <v>64175.085</v>
      </c>
      <c r="E25" s="25">
        <f t="shared" si="2"/>
        <v>44922.5595</v>
      </c>
      <c r="F25" s="22">
        <f t="shared" si="2"/>
        <v>465.345501</v>
      </c>
      <c r="G25" s="24">
        <f t="shared" si="2"/>
        <v>51167.950000000004</v>
      </c>
      <c r="H25" s="24">
        <f t="shared" si="2"/>
        <v>35780.99</v>
      </c>
    </row>
    <row r="26" spans="1:8" s="4" customFormat="1" ht="12">
      <c r="A26" s="29"/>
      <c r="B26" s="7"/>
      <c r="C26" s="40"/>
      <c r="D26" s="41"/>
      <c r="E26" s="42"/>
      <c r="F26" s="40"/>
      <c r="G26" s="41"/>
      <c r="H26" s="41"/>
    </row>
    <row r="27" spans="1:8" ht="12">
      <c r="A27" s="30" t="s">
        <v>20</v>
      </c>
      <c r="B27" s="26">
        <v>1046</v>
      </c>
      <c r="C27" s="59">
        <v>512.0018</v>
      </c>
      <c r="D27" s="58">
        <f>C27*120</f>
        <v>61440.216</v>
      </c>
      <c r="E27" s="62">
        <f>D27*70/100</f>
        <v>43008.1512</v>
      </c>
      <c r="F27" s="59">
        <v>493.207612</v>
      </c>
      <c r="G27" s="58">
        <v>43084.5</v>
      </c>
      <c r="H27" s="58">
        <v>30143.73</v>
      </c>
    </row>
    <row r="28" spans="1:8" ht="12">
      <c r="A28" s="30" t="s">
        <v>202</v>
      </c>
      <c r="B28" s="26">
        <v>0</v>
      </c>
      <c r="C28" s="59">
        <v>0</v>
      </c>
      <c r="D28" s="58">
        <v>0</v>
      </c>
      <c r="E28" s="62">
        <v>0</v>
      </c>
      <c r="F28" s="59">
        <v>1.896586</v>
      </c>
      <c r="G28" s="58">
        <v>163.46</v>
      </c>
      <c r="H28" s="58">
        <v>54.5</v>
      </c>
    </row>
    <row r="29" spans="1:8" ht="12">
      <c r="A29" s="30" t="s">
        <v>203</v>
      </c>
      <c r="B29" s="26">
        <v>0</v>
      </c>
      <c r="C29" s="59">
        <v>0</v>
      </c>
      <c r="D29" s="58">
        <v>0</v>
      </c>
      <c r="E29" s="62">
        <v>0</v>
      </c>
      <c r="F29" s="59">
        <v>2.271202</v>
      </c>
      <c r="G29" s="58">
        <v>172.61</v>
      </c>
      <c r="H29" s="58">
        <v>71.9</v>
      </c>
    </row>
    <row r="30" spans="1:8" s="4" customFormat="1" ht="12">
      <c r="A30" s="29" t="s">
        <v>20</v>
      </c>
      <c r="B30" s="23">
        <f aca="true" t="shared" si="3" ref="B30:H30">SUM(B27:B29)</f>
        <v>1046</v>
      </c>
      <c r="C30" s="22">
        <f t="shared" si="3"/>
        <v>512.0018</v>
      </c>
      <c r="D30" s="24">
        <f t="shared" si="3"/>
        <v>61440.216</v>
      </c>
      <c r="E30" s="25">
        <f t="shared" si="3"/>
        <v>43008.1512</v>
      </c>
      <c r="F30" s="22">
        <f t="shared" si="3"/>
        <v>497.3754</v>
      </c>
      <c r="G30" s="24">
        <f t="shared" si="3"/>
        <v>43420.57</v>
      </c>
      <c r="H30" s="24">
        <f t="shared" si="3"/>
        <v>30270.13</v>
      </c>
    </row>
    <row r="31" spans="1:8" s="4" customFormat="1" ht="12">
      <c r="A31" s="29"/>
      <c r="B31" s="7"/>
      <c r="C31" s="40"/>
      <c r="D31" s="41"/>
      <c r="E31" s="42"/>
      <c r="F31" s="40"/>
      <c r="G31" s="41"/>
      <c r="H31" s="41"/>
    </row>
    <row r="32" spans="1:8" ht="12">
      <c r="A32" s="30" t="s">
        <v>12</v>
      </c>
      <c r="B32" s="26">
        <v>230</v>
      </c>
      <c r="C32" s="59">
        <v>86.2277</v>
      </c>
      <c r="D32" s="58">
        <f>C32*100</f>
        <v>8622.77</v>
      </c>
      <c r="E32" s="62">
        <f>D32*70/100</f>
        <v>6035.939</v>
      </c>
      <c r="F32" s="59">
        <v>75.841848</v>
      </c>
      <c r="G32" s="58">
        <v>6286.96</v>
      </c>
      <c r="H32" s="58">
        <v>4383.91</v>
      </c>
    </row>
    <row r="33" spans="1:8" ht="12">
      <c r="A33" s="30" t="s">
        <v>204</v>
      </c>
      <c r="B33" s="26">
        <v>0</v>
      </c>
      <c r="C33" s="59">
        <v>0</v>
      </c>
      <c r="D33" s="58">
        <v>0</v>
      </c>
      <c r="E33" s="62">
        <v>0</v>
      </c>
      <c r="F33" s="59">
        <v>1.925852</v>
      </c>
      <c r="G33" s="58">
        <v>148.77</v>
      </c>
      <c r="H33" s="58">
        <v>59.51</v>
      </c>
    </row>
    <row r="34" spans="1:8" s="4" customFormat="1" ht="12">
      <c r="A34" s="29" t="s">
        <v>260</v>
      </c>
      <c r="B34" s="23">
        <f>B32</f>
        <v>230</v>
      </c>
      <c r="C34" s="22">
        <f>C32</f>
        <v>86.2277</v>
      </c>
      <c r="D34" s="24">
        <f>D32</f>
        <v>8622.77</v>
      </c>
      <c r="E34" s="25">
        <f>E32</f>
        <v>6035.939</v>
      </c>
      <c r="F34" s="22">
        <f>SUM(F32:F33)</f>
        <v>77.7677</v>
      </c>
      <c r="G34" s="24">
        <f>SUM(G32:G33)</f>
        <v>6435.7300000000005</v>
      </c>
      <c r="H34" s="24">
        <f>SUM(H32:H33)</f>
        <v>4443.42</v>
      </c>
    </row>
    <row r="35" spans="1:8" s="4" customFormat="1" ht="12">
      <c r="A35" s="29"/>
      <c r="B35" s="7"/>
      <c r="C35" s="40"/>
      <c r="D35" s="41"/>
      <c r="E35" s="42"/>
      <c r="F35" s="40"/>
      <c r="G35" s="41"/>
      <c r="H35" s="41"/>
    </row>
    <row r="36" spans="1:8" s="4" customFormat="1" ht="12">
      <c r="A36" s="29" t="s">
        <v>8</v>
      </c>
      <c r="B36" s="23">
        <v>54</v>
      </c>
      <c r="C36" s="22">
        <v>21.3278</v>
      </c>
      <c r="D36" s="24">
        <f>C36*120</f>
        <v>2559.336</v>
      </c>
      <c r="E36" s="25">
        <f>D36*70/100</f>
        <v>1791.5351999999998</v>
      </c>
      <c r="F36" s="22">
        <v>20.5817</v>
      </c>
      <c r="G36" s="24">
        <v>1712.13</v>
      </c>
      <c r="H36" s="24">
        <v>1184.34</v>
      </c>
    </row>
    <row r="37" spans="1:8" s="4" customFormat="1" ht="12">
      <c r="A37" s="29"/>
      <c r="B37" s="7"/>
      <c r="C37" s="40"/>
      <c r="D37" s="41"/>
      <c r="E37" s="42"/>
      <c r="F37" s="40"/>
      <c r="G37" s="41"/>
      <c r="H37" s="41"/>
    </row>
    <row r="38" spans="1:8" s="4" customFormat="1" ht="12">
      <c r="A38" s="29" t="s">
        <v>14</v>
      </c>
      <c r="B38" s="23">
        <v>311</v>
      </c>
      <c r="C38" s="22">
        <v>142.4172</v>
      </c>
      <c r="D38" s="24">
        <f>C38*130</f>
        <v>18514.236</v>
      </c>
      <c r="E38" s="25">
        <f>D38*70/100</f>
        <v>12959.9652</v>
      </c>
      <c r="F38" s="22">
        <v>138.546902</v>
      </c>
      <c r="G38" s="24">
        <v>14918.23</v>
      </c>
      <c r="H38" s="24">
        <v>10442</v>
      </c>
    </row>
    <row r="39" spans="1:8" s="4" customFormat="1" ht="12">
      <c r="A39" s="29"/>
      <c r="B39" s="7"/>
      <c r="C39" s="22"/>
      <c r="D39" s="24"/>
      <c r="E39" s="25"/>
      <c r="F39" s="40"/>
      <c r="G39" s="41"/>
      <c r="H39" s="41"/>
    </row>
    <row r="40" spans="1:8" s="4" customFormat="1" ht="12">
      <c r="A40" s="29" t="s">
        <v>16</v>
      </c>
      <c r="B40" s="23">
        <v>91</v>
      </c>
      <c r="C40" s="22">
        <v>36.7212</v>
      </c>
      <c r="D40" s="24">
        <f>C40*130</f>
        <v>4773.756</v>
      </c>
      <c r="E40" s="25">
        <f>D40*70/100</f>
        <v>3341.6292000000003</v>
      </c>
      <c r="F40" s="22">
        <v>34.1514</v>
      </c>
      <c r="G40" s="24">
        <v>2989.59</v>
      </c>
      <c r="H40" s="24">
        <v>2092.19</v>
      </c>
    </row>
    <row r="41" spans="1:8" s="4" customFormat="1" ht="12">
      <c r="A41" s="29"/>
      <c r="B41" s="7"/>
      <c r="C41" s="40"/>
      <c r="D41" s="41"/>
      <c r="E41" s="42"/>
      <c r="F41" s="40"/>
      <c r="G41" s="41"/>
      <c r="H41" s="41"/>
    </row>
    <row r="42" spans="1:8" s="4" customFormat="1" ht="12">
      <c r="A42" s="29" t="s">
        <v>261</v>
      </c>
      <c r="B42" s="23" t="e">
        <f>#REF!</f>
        <v>#REF!</v>
      </c>
      <c r="C42" s="22">
        <v>601.395</v>
      </c>
      <c r="D42" s="24">
        <f>C42*130</f>
        <v>78181.34999999999</v>
      </c>
      <c r="E42" s="25">
        <f>D42*70/100</f>
        <v>54726.94499999999</v>
      </c>
      <c r="F42" s="22">
        <v>585.450201</v>
      </c>
      <c r="G42" s="24">
        <v>66766.97</v>
      </c>
      <c r="H42" s="24">
        <v>46726.77</v>
      </c>
    </row>
    <row r="43" spans="1:8" s="4" customFormat="1" ht="12">
      <c r="A43" s="29"/>
      <c r="B43" s="7"/>
      <c r="C43" s="40"/>
      <c r="D43" s="41"/>
      <c r="E43" s="42"/>
      <c r="F43" s="40"/>
      <c r="G43" s="41"/>
      <c r="H43" s="41"/>
    </row>
    <row r="44" spans="1:8" ht="12">
      <c r="A44" s="30" t="s">
        <v>18</v>
      </c>
      <c r="B44" s="26">
        <v>656</v>
      </c>
      <c r="C44" s="59">
        <v>300.1904</v>
      </c>
      <c r="D44" s="58">
        <f>C44*130</f>
        <v>39024.752</v>
      </c>
      <c r="E44" s="62">
        <f>D44*70/100</f>
        <v>27317.3264</v>
      </c>
      <c r="F44" s="59">
        <v>289.943084</v>
      </c>
      <c r="G44" s="58">
        <v>25676.42</v>
      </c>
      <c r="H44" s="58">
        <v>17924.54</v>
      </c>
    </row>
    <row r="45" spans="1:8" ht="12">
      <c r="A45" s="30" t="s">
        <v>213</v>
      </c>
      <c r="B45" s="26">
        <v>0</v>
      </c>
      <c r="C45" s="59">
        <v>0</v>
      </c>
      <c r="D45" s="58">
        <v>0</v>
      </c>
      <c r="E45" s="62">
        <v>0</v>
      </c>
      <c r="F45" s="59">
        <v>0.505116</v>
      </c>
      <c r="G45" s="58">
        <v>38.35</v>
      </c>
      <c r="H45" s="58">
        <v>11.72</v>
      </c>
    </row>
    <row r="46" spans="1:8" s="4" customFormat="1" ht="12">
      <c r="A46" s="29" t="s">
        <v>262</v>
      </c>
      <c r="B46" s="23">
        <f>B44</f>
        <v>656</v>
      </c>
      <c r="C46" s="22">
        <f>C44</f>
        <v>300.1904</v>
      </c>
      <c r="D46" s="24">
        <f>D44</f>
        <v>39024.752</v>
      </c>
      <c r="E46" s="25">
        <f>E44</f>
        <v>27317.3264</v>
      </c>
      <c r="F46" s="22">
        <f>SUM(F44:F45)</f>
        <v>290.4482</v>
      </c>
      <c r="G46" s="24">
        <f>SUM(G44:G45)</f>
        <v>25714.769999999997</v>
      </c>
      <c r="H46" s="24">
        <f>SUM(H44:H45)</f>
        <v>17936.260000000002</v>
      </c>
    </row>
    <row r="47" spans="1:8" s="4" customFormat="1" ht="12">
      <c r="A47" s="29"/>
      <c r="B47" s="7"/>
      <c r="C47" s="40"/>
      <c r="D47" s="41"/>
      <c r="E47" s="42"/>
      <c r="F47" s="40"/>
      <c r="G47" s="41"/>
      <c r="H47" s="41"/>
    </row>
    <row r="48" spans="1:8" s="4" customFormat="1" ht="12">
      <c r="A48" s="29" t="s">
        <v>84</v>
      </c>
      <c r="B48" s="23">
        <v>20</v>
      </c>
      <c r="C48" s="22">
        <v>2.7483</v>
      </c>
      <c r="D48" s="24">
        <f>C48*130</f>
        <v>357.279</v>
      </c>
      <c r="E48" s="25">
        <f>D48*70/100</f>
        <v>250.09529999999998</v>
      </c>
      <c r="F48" s="22">
        <v>2.4695</v>
      </c>
      <c r="G48" s="24">
        <v>262.74</v>
      </c>
      <c r="H48" s="24">
        <v>183.92</v>
      </c>
    </row>
    <row r="49" spans="1:8" s="4" customFormat="1" ht="12">
      <c r="A49" s="29"/>
      <c r="B49" s="7"/>
      <c r="C49" s="40"/>
      <c r="D49" s="41"/>
      <c r="E49" s="42"/>
      <c r="F49" s="40"/>
      <c r="G49" s="41"/>
      <c r="H49" s="41"/>
    </row>
    <row r="50" spans="1:8" ht="12">
      <c r="A50" s="30" t="s">
        <v>110</v>
      </c>
      <c r="B50" s="26">
        <v>1012</v>
      </c>
      <c r="C50" s="59">
        <v>427.1658</v>
      </c>
      <c r="D50" s="58">
        <f>C50*130</f>
        <v>55531.554</v>
      </c>
      <c r="E50" s="62">
        <f>D50*70/100</f>
        <v>38872.0878</v>
      </c>
      <c r="F50" s="59">
        <v>403.118223</v>
      </c>
      <c r="G50" s="58">
        <v>42624.95</v>
      </c>
      <c r="H50" s="58">
        <v>29823.74</v>
      </c>
    </row>
    <row r="51" spans="1:8" ht="12">
      <c r="A51" s="30" t="s">
        <v>199</v>
      </c>
      <c r="B51" s="26">
        <v>0</v>
      </c>
      <c r="C51" s="59">
        <v>0</v>
      </c>
      <c r="D51" s="58">
        <v>0</v>
      </c>
      <c r="E51" s="62">
        <v>0</v>
      </c>
      <c r="F51" s="59">
        <v>0.458577</v>
      </c>
      <c r="G51" s="58">
        <v>53.88</v>
      </c>
      <c r="H51" s="58">
        <v>37.72</v>
      </c>
    </row>
    <row r="52" spans="1:8" s="4" customFormat="1" ht="12">
      <c r="A52" s="29" t="s">
        <v>263</v>
      </c>
      <c r="B52" s="23">
        <f>B50</f>
        <v>1012</v>
      </c>
      <c r="C52" s="22">
        <f>C50</f>
        <v>427.1658</v>
      </c>
      <c r="D52" s="24">
        <f>D50</f>
        <v>55531.554</v>
      </c>
      <c r="E52" s="25">
        <f>E50</f>
        <v>38872.0878</v>
      </c>
      <c r="F52" s="22">
        <f>SUM(F50:F51)</f>
        <v>403.5768</v>
      </c>
      <c r="G52" s="24">
        <f>SUM(G50:G51)</f>
        <v>42678.829999999994</v>
      </c>
      <c r="H52" s="24">
        <f>SUM(H50:H51)</f>
        <v>29861.460000000003</v>
      </c>
    </row>
    <row r="53" spans="1:8" s="4" customFormat="1" ht="12">
      <c r="A53" s="29"/>
      <c r="B53" s="7"/>
      <c r="C53" s="40"/>
      <c r="D53" s="41"/>
      <c r="E53" s="42"/>
      <c r="F53" s="40"/>
      <c r="G53" s="41"/>
      <c r="H53" s="41"/>
    </row>
    <row r="54" spans="1:8" s="4" customFormat="1" ht="12">
      <c r="A54" s="29" t="s">
        <v>17</v>
      </c>
      <c r="B54" s="23">
        <v>2</v>
      </c>
      <c r="C54" s="22">
        <v>0.2271</v>
      </c>
      <c r="D54" s="24">
        <f>C54*130</f>
        <v>29.523</v>
      </c>
      <c r="E54" s="25">
        <f>D54*70/100</f>
        <v>20.6661</v>
      </c>
      <c r="F54" s="22">
        <v>0.2271</v>
      </c>
      <c r="G54" s="24">
        <v>23.04</v>
      </c>
      <c r="H54" s="24">
        <v>16.13</v>
      </c>
    </row>
    <row r="55" spans="1:8" s="4" customFormat="1" ht="12">
      <c r="A55" s="29"/>
      <c r="B55" s="7"/>
      <c r="C55" s="40"/>
      <c r="D55" s="41"/>
      <c r="E55" s="42"/>
      <c r="F55" s="40"/>
      <c r="G55" s="41"/>
      <c r="H55" s="41"/>
    </row>
    <row r="56" spans="1:8" ht="12">
      <c r="A56" s="30" t="s">
        <v>15</v>
      </c>
      <c r="B56" s="26">
        <v>617</v>
      </c>
      <c r="C56" s="59">
        <v>385.7345</v>
      </c>
      <c r="D56" s="58">
        <f>C56*120</f>
        <v>46288.14</v>
      </c>
      <c r="E56" s="62">
        <f>D56*70/100</f>
        <v>32401.697999999997</v>
      </c>
      <c r="F56" s="59">
        <v>343.238328</v>
      </c>
      <c r="G56" s="58">
        <v>27124.79</v>
      </c>
      <c r="H56" s="58">
        <v>18927.9</v>
      </c>
    </row>
    <row r="57" spans="1:8" ht="12">
      <c r="A57" s="30" t="s">
        <v>147</v>
      </c>
      <c r="B57" s="26"/>
      <c r="C57" s="59">
        <v>0</v>
      </c>
      <c r="D57" s="58">
        <v>0</v>
      </c>
      <c r="E57" s="62">
        <v>0</v>
      </c>
      <c r="F57" s="59">
        <v>8.205122</v>
      </c>
      <c r="G57" s="58">
        <v>728.03</v>
      </c>
      <c r="H57" s="58">
        <v>509.31</v>
      </c>
    </row>
    <row r="58" spans="1:8" ht="12">
      <c r="A58" s="30" t="s">
        <v>205</v>
      </c>
      <c r="B58" s="26">
        <v>0</v>
      </c>
      <c r="C58" s="59">
        <v>0</v>
      </c>
      <c r="D58" s="58">
        <v>0</v>
      </c>
      <c r="E58" s="62">
        <v>0</v>
      </c>
      <c r="F58" s="59">
        <v>8.896867</v>
      </c>
      <c r="G58" s="58">
        <v>623.14</v>
      </c>
      <c r="H58" s="58">
        <v>435.34</v>
      </c>
    </row>
    <row r="59" spans="1:8" ht="12">
      <c r="A59" s="30" t="s">
        <v>200</v>
      </c>
      <c r="B59" s="26">
        <v>0</v>
      </c>
      <c r="C59" s="59">
        <v>0</v>
      </c>
      <c r="D59" s="58">
        <v>0</v>
      </c>
      <c r="E59" s="62">
        <v>0</v>
      </c>
      <c r="F59" s="59">
        <v>0.807382</v>
      </c>
      <c r="G59" s="58">
        <v>49.23</v>
      </c>
      <c r="H59" s="58">
        <v>34.46</v>
      </c>
    </row>
    <row r="60" spans="1:8" s="4" customFormat="1" ht="12">
      <c r="A60" s="29" t="s">
        <v>15</v>
      </c>
      <c r="B60" s="23">
        <f>B56</f>
        <v>617</v>
      </c>
      <c r="C60" s="22">
        <f>C56</f>
        <v>385.7345</v>
      </c>
      <c r="D60" s="24">
        <f>D56</f>
        <v>46288.14</v>
      </c>
      <c r="E60" s="25">
        <f>E56</f>
        <v>32401.697999999997</v>
      </c>
      <c r="F60" s="22">
        <f>SUM(F56:F59)</f>
        <v>361.14769900000005</v>
      </c>
      <c r="G60" s="24">
        <f>SUM(G56:G59)</f>
        <v>28525.19</v>
      </c>
      <c r="H60" s="24">
        <f>SUM(H56:H59)</f>
        <v>19907.010000000002</v>
      </c>
    </row>
    <row r="61" spans="1:8" s="4" customFormat="1" ht="12">
      <c r="A61" s="29"/>
      <c r="B61" s="23"/>
      <c r="C61" s="40"/>
      <c r="D61" s="41"/>
      <c r="E61" s="42"/>
      <c r="F61" s="40"/>
      <c r="G61" s="41"/>
      <c r="H61" s="41"/>
    </row>
    <row r="62" spans="1:8" ht="12">
      <c r="A62" s="30" t="s">
        <v>190</v>
      </c>
      <c r="B62" s="26">
        <v>442</v>
      </c>
      <c r="C62" s="59">
        <v>161.6222</v>
      </c>
      <c r="D62" s="58">
        <f>C62*110</f>
        <v>17778.442</v>
      </c>
      <c r="E62" s="62">
        <f>D62*70/100</f>
        <v>12444.909399999999</v>
      </c>
      <c r="F62" s="13">
        <v>143.2732</v>
      </c>
      <c r="G62" s="58">
        <v>10508.64</v>
      </c>
      <c r="H62" s="14">
        <v>7339.46</v>
      </c>
    </row>
    <row r="63" spans="1:8" ht="12">
      <c r="A63" s="30" t="s">
        <v>191</v>
      </c>
      <c r="B63" s="1">
        <v>0</v>
      </c>
      <c r="C63" s="1">
        <v>0</v>
      </c>
      <c r="D63" s="1">
        <v>0</v>
      </c>
      <c r="E63" s="63">
        <v>0</v>
      </c>
      <c r="F63" s="59">
        <v>4.2269</v>
      </c>
      <c r="G63" s="58">
        <v>340.76</v>
      </c>
      <c r="H63" s="58">
        <v>238.32</v>
      </c>
    </row>
    <row r="64" spans="1:8" s="4" customFormat="1" ht="12">
      <c r="A64" s="29" t="s">
        <v>190</v>
      </c>
      <c r="B64" s="23">
        <v>442</v>
      </c>
      <c r="C64" s="22">
        <f>SUM(C62:C63)</f>
        <v>161.6222</v>
      </c>
      <c r="D64" s="24">
        <f>C64*110</f>
        <v>17778.442</v>
      </c>
      <c r="E64" s="25">
        <f>D64*70/100</f>
        <v>12444.909399999999</v>
      </c>
      <c r="F64" s="22">
        <f>SUM(F62:F63)</f>
        <v>147.5001</v>
      </c>
      <c r="G64" s="24">
        <f>SUM(G62:G63)</f>
        <v>10849.4</v>
      </c>
      <c r="H64" s="24">
        <f>SUM(H62:H63)</f>
        <v>7577.78</v>
      </c>
    </row>
    <row r="65" spans="1:8" s="4" customFormat="1" ht="12">
      <c r="A65" s="29"/>
      <c r="B65" s="7"/>
      <c r="C65" s="40"/>
      <c r="D65" s="41"/>
      <c r="E65" s="42"/>
      <c r="F65" s="48"/>
      <c r="G65" s="41"/>
      <c r="H65" s="41"/>
    </row>
    <row r="66" spans="1:8" ht="12">
      <c r="A66" s="30" t="s">
        <v>9</v>
      </c>
      <c r="B66" s="26">
        <v>875</v>
      </c>
      <c r="C66" s="59">
        <v>443.8059</v>
      </c>
      <c r="D66" s="58">
        <f>C66*140</f>
        <v>62132.826</v>
      </c>
      <c r="E66" s="62">
        <f>D66*70/100</f>
        <v>43492.978200000005</v>
      </c>
      <c r="F66" s="59">
        <v>341.922701</v>
      </c>
      <c r="G66" s="58">
        <v>34957.33</v>
      </c>
      <c r="H66" s="58">
        <v>24432.35</v>
      </c>
    </row>
    <row r="67" spans="1:8" ht="12">
      <c r="A67" s="30" t="s">
        <v>142</v>
      </c>
      <c r="B67" s="26"/>
      <c r="C67" s="59">
        <v>0</v>
      </c>
      <c r="D67" s="58">
        <v>0</v>
      </c>
      <c r="E67" s="62">
        <v>0</v>
      </c>
      <c r="F67" s="59">
        <v>28.098559</v>
      </c>
      <c r="G67" s="58">
        <v>3093.12</v>
      </c>
      <c r="H67" s="58">
        <v>2160.59</v>
      </c>
    </row>
    <row r="68" spans="1:8" ht="12">
      <c r="A68" s="30" t="s">
        <v>201</v>
      </c>
      <c r="B68" s="26">
        <v>0</v>
      </c>
      <c r="C68" s="59">
        <v>0</v>
      </c>
      <c r="D68" s="58">
        <v>0</v>
      </c>
      <c r="E68" s="62">
        <v>0</v>
      </c>
      <c r="F68" s="59">
        <v>53.41464</v>
      </c>
      <c r="G68" s="58">
        <v>5037.04</v>
      </c>
      <c r="H68" s="58">
        <v>3522.4</v>
      </c>
    </row>
    <row r="69" spans="1:8" s="4" customFormat="1" ht="12">
      <c r="A69" s="29" t="s">
        <v>9</v>
      </c>
      <c r="B69" s="23">
        <f>B66</f>
        <v>875</v>
      </c>
      <c r="C69" s="22">
        <f>C66</f>
        <v>443.8059</v>
      </c>
      <c r="D69" s="24">
        <f>D66</f>
        <v>62132.826</v>
      </c>
      <c r="E69" s="25">
        <f>E66</f>
        <v>43492.978200000005</v>
      </c>
      <c r="F69" s="22">
        <f>SUM(F66:F68)</f>
        <v>423.43590000000006</v>
      </c>
      <c r="G69" s="24">
        <f>SUM(G66:G68)</f>
        <v>43087.490000000005</v>
      </c>
      <c r="H69" s="24">
        <f>SUM(H66:H68)</f>
        <v>30115.34</v>
      </c>
    </row>
    <row r="70" spans="1:8" s="4" customFormat="1" ht="12">
      <c r="A70" s="29"/>
      <c r="B70" s="7"/>
      <c r="C70" s="40"/>
      <c r="D70" s="41"/>
      <c r="E70" s="42"/>
      <c r="F70" s="40"/>
      <c r="G70" s="41"/>
      <c r="H70" s="41"/>
    </row>
    <row r="71" spans="1:8" s="4" customFormat="1" ht="12">
      <c r="A71" s="29" t="s">
        <v>10</v>
      </c>
      <c r="B71" s="23">
        <v>3</v>
      </c>
      <c r="C71" s="22">
        <v>0.9708</v>
      </c>
      <c r="D71" s="24">
        <f>C71*110</f>
        <v>106.788</v>
      </c>
      <c r="E71" s="25">
        <f>D71*70/100</f>
        <v>74.7516</v>
      </c>
      <c r="F71" s="22">
        <v>0.7651</v>
      </c>
      <c r="G71" s="24">
        <v>47.7</v>
      </c>
      <c r="H71" s="24">
        <v>33.04</v>
      </c>
    </row>
    <row r="72" spans="1:8" s="4" customFormat="1" ht="12">
      <c r="A72" s="29"/>
      <c r="B72" s="7"/>
      <c r="C72" s="40"/>
      <c r="D72" s="41"/>
      <c r="E72" s="42"/>
      <c r="F72" s="40"/>
      <c r="G72" s="41"/>
      <c r="H72" s="41"/>
    </row>
    <row r="73" spans="1:8" ht="12">
      <c r="A73" s="30" t="s">
        <v>11</v>
      </c>
      <c r="B73" s="26">
        <v>491</v>
      </c>
      <c r="C73" s="59">
        <v>188.7568</v>
      </c>
      <c r="D73" s="58">
        <f>C73*130</f>
        <v>24538.384</v>
      </c>
      <c r="E73" s="62">
        <f>D73*70/100</f>
        <v>17176.8688</v>
      </c>
      <c r="F73" s="59">
        <v>164.960402</v>
      </c>
      <c r="G73" s="58">
        <v>15422.87</v>
      </c>
      <c r="H73" s="58">
        <v>10769.2</v>
      </c>
    </row>
    <row r="74" spans="1:8" ht="12">
      <c r="A74" s="30" t="s">
        <v>144</v>
      </c>
      <c r="B74" s="26"/>
      <c r="C74" s="59">
        <v>0</v>
      </c>
      <c r="D74" s="58">
        <v>0</v>
      </c>
      <c r="E74" s="62">
        <v>0</v>
      </c>
      <c r="F74" s="59">
        <v>4.05356</v>
      </c>
      <c r="G74" s="58">
        <v>333.99</v>
      </c>
      <c r="H74" s="58">
        <v>232.67</v>
      </c>
    </row>
    <row r="75" spans="1:8" ht="12">
      <c r="A75" s="30" t="s">
        <v>206</v>
      </c>
      <c r="B75" s="26">
        <v>0</v>
      </c>
      <c r="C75" s="59">
        <v>0</v>
      </c>
      <c r="D75" s="58">
        <v>0</v>
      </c>
      <c r="E75" s="62">
        <v>0</v>
      </c>
      <c r="F75" s="59">
        <v>5.231338</v>
      </c>
      <c r="G75" s="58">
        <v>508.17</v>
      </c>
      <c r="H75" s="58">
        <v>355.71</v>
      </c>
    </row>
    <row r="76" spans="1:8" s="4" customFormat="1" ht="12">
      <c r="A76" s="29" t="s">
        <v>264</v>
      </c>
      <c r="B76" s="23">
        <f>B73</f>
        <v>491</v>
      </c>
      <c r="C76" s="22">
        <f>C73</f>
        <v>188.7568</v>
      </c>
      <c r="D76" s="24">
        <f>D73</f>
        <v>24538.384</v>
      </c>
      <c r="E76" s="25">
        <f>E73</f>
        <v>17176.8688</v>
      </c>
      <c r="F76" s="22">
        <f>SUM(F73:F75)</f>
        <v>174.2453</v>
      </c>
      <c r="G76" s="24">
        <f>SUM(G73:G75)</f>
        <v>16265.03</v>
      </c>
      <c r="H76" s="24">
        <f>SUM(H73:H75)</f>
        <v>11357.58</v>
      </c>
    </row>
    <row r="77" spans="1:8" s="4" customFormat="1" ht="12">
      <c r="A77" s="29"/>
      <c r="B77" s="7"/>
      <c r="C77" s="40"/>
      <c r="D77" s="41"/>
      <c r="E77" s="42"/>
      <c r="F77" s="40"/>
      <c r="G77" s="41"/>
      <c r="H77" s="41"/>
    </row>
    <row r="78" spans="1:8" ht="12">
      <c r="A78" s="30" t="s">
        <v>13</v>
      </c>
      <c r="B78" s="26">
        <v>48</v>
      </c>
      <c r="C78" s="59">
        <v>15.419</v>
      </c>
      <c r="D78" s="58">
        <f>C78*60</f>
        <v>925.14</v>
      </c>
      <c r="E78" s="62">
        <f>D78*70/100</f>
        <v>647.598</v>
      </c>
      <c r="F78" s="59">
        <v>10.1621</v>
      </c>
      <c r="G78" s="58">
        <v>354.57</v>
      </c>
      <c r="H78" s="58">
        <v>248.18</v>
      </c>
    </row>
    <row r="79" spans="1:8" ht="12">
      <c r="A79" s="30" t="s">
        <v>292</v>
      </c>
      <c r="B79" s="26"/>
      <c r="C79" s="59">
        <v>0</v>
      </c>
      <c r="D79" s="58">
        <v>0</v>
      </c>
      <c r="E79" s="62">
        <v>0</v>
      </c>
      <c r="F79" s="59">
        <v>0.0981</v>
      </c>
      <c r="G79" s="58">
        <v>4.5</v>
      </c>
      <c r="H79" s="58">
        <v>2.99</v>
      </c>
    </row>
    <row r="80" spans="1:8" ht="12">
      <c r="A80" s="30" t="s">
        <v>322</v>
      </c>
      <c r="B80" s="26">
        <v>0</v>
      </c>
      <c r="C80" s="59">
        <v>0</v>
      </c>
      <c r="D80" s="58">
        <v>0</v>
      </c>
      <c r="E80" s="62">
        <v>0</v>
      </c>
      <c r="F80" s="59">
        <v>4.5992</v>
      </c>
      <c r="G80" s="58">
        <v>207.13</v>
      </c>
      <c r="H80" s="58">
        <v>172.62</v>
      </c>
    </row>
    <row r="81" spans="1:8" s="4" customFormat="1" ht="12">
      <c r="A81" s="29" t="s">
        <v>13</v>
      </c>
      <c r="B81" s="23">
        <f>B78</f>
        <v>48</v>
      </c>
      <c r="C81" s="22">
        <f>C78</f>
        <v>15.419</v>
      </c>
      <c r="D81" s="24">
        <f>D78</f>
        <v>925.14</v>
      </c>
      <c r="E81" s="25">
        <f>E78</f>
        <v>647.598</v>
      </c>
      <c r="F81" s="22">
        <f>SUM(F78:F80)</f>
        <v>14.8594</v>
      </c>
      <c r="G81" s="24">
        <f>SUM(G78:G80)</f>
        <v>566.2</v>
      </c>
      <c r="H81" s="24">
        <f>SUM(H78:H80)</f>
        <v>423.79</v>
      </c>
    </row>
    <row r="82" spans="1:8" s="4" customFormat="1" ht="12">
      <c r="A82" s="29"/>
      <c r="B82" s="7"/>
      <c r="C82" s="40"/>
      <c r="D82" s="41"/>
      <c r="E82" s="42"/>
      <c r="F82" s="40"/>
      <c r="G82" s="41"/>
      <c r="H82" s="41"/>
    </row>
    <row r="83" spans="1:8" s="4" customFormat="1" ht="12">
      <c r="A83" s="29" t="s">
        <v>129</v>
      </c>
      <c r="B83" s="23">
        <v>772</v>
      </c>
      <c r="C83" s="22">
        <v>223.9198</v>
      </c>
      <c r="D83" s="24">
        <f>C83*140</f>
        <v>31348.772</v>
      </c>
      <c r="E83" s="25">
        <f>D83*70/100</f>
        <v>21944.1404</v>
      </c>
      <c r="F83" s="22">
        <v>196.7863</v>
      </c>
      <c r="G83" s="24">
        <v>23741.71</v>
      </c>
      <c r="H83" s="24">
        <v>16607.19</v>
      </c>
    </row>
    <row r="84" spans="1:8" s="4" customFormat="1" ht="12">
      <c r="A84" s="29"/>
      <c r="B84" s="7"/>
      <c r="C84" s="40"/>
      <c r="D84" s="41"/>
      <c r="E84" s="42"/>
      <c r="F84" s="40"/>
      <c r="G84" s="41"/>
      <c r="H84" s="41"/>
    </row>
    <row r="85" spans="1:8" s="4" customFormat="1" ht="12">
      <c r="A85" s="29" t="s">
        <v>19</v>
      </c>
      <c r="B85" s="23">
        <v>86</v>
      </c>
      <c r="C85" s="22">
        <v>18.0789</v>
      </c>
      <c r="D85" s="24">
        <f>C85*140</f>
        <v>2531.0460000000003</v>
      </c>
      <c r="E85" s="25">
        <f>D85*70/100</f>
        <v>1771.7322000000004</v>
      </c>
      <c r="F85" s="22">
        <v>16.6066</v>
      </c>
      <c r="G85" s="24">
        <v>2089.28</v>
      </c>
      <c r="H85" s="24">
        <v>1461.75</v>
      </c>
    </row>
    <row r="86" spans="1:8" s="4" customFormat="1" ht="12">
      <c r="A86" s="29"/>
      <c r="B86" s="23"/>
      <c r="C86" s="40"/>
      <c r="D86" s="41"/>
      <c r="E86" s="42"/>
      <c r="F86" s="40"/>
      <c r="G86" s="41"/>
      <c r="H86" s="41"/>
    </row>
    <row r="87" spans="1:8" s="4" customFormat="1" ht="12">
      <c r="A87" s="29" t="s">
        <v>265</v>
      </c>
      <c r="B87" s="23">
        <v>42</v>
      </c>
      <c r="C87" s="22">
        <v>28.8261</v>
      </c>
      <c r="D87" s="24">
        <f>C87*125</f>
        <v>3603.2625</v>
      </c>
      <c r="E87" s="25">
        <f>D87*70/100</f>
        <v>2522.28375</v>
      </c>
      <c r="F87" s="22">
        <v>27.1608</v>
      </c>
      <c r="G87" s="24">
        <v>2447.64</v>
      </c>
      <c r="H87" s="24">
        <v>1710.17</v>
      </c>
    </row>
    <row r="88" spans="1:8" s="4" customFormat="1" ht="12">
      <c r="A88" s="29"/>
      <c r="B88" s="23"/>
      <c r="C88" s="40"/>
      <c r="D88" s="41"/>
      <c r="E88" s="42"/>
      <c r="F88" s="40"/>
      <c r="G88" s="41"/>
      <c r="H88" s="41"/>
    </row>
    <row r="89" spans="1:8" s="4" customFormat="1" ht="12">
      <c r="A89" s="29" t="s">
        <v>266</v>
      </c>
      <c r="B89" s="23">
        <v>3</v>
      </c>
      <c r="C89" s="22">
        <v>0.1277</v>
      </c>
      <c r="D89" s="24">
        <f>C89*125</f>
        <v>15.9625</v>
      </c>
      <c r="E89" s="25">
        <f>D89*70/100</f>
        <v>11.17375</v>
      </c>
      <c r="F89" s="22">
        <v>0.0326</v>
      </c>
      <c r="G89" s="22">
        <v>4</v>
      </c>
      <c r="H89" s="24">
        <v>2.75</v>
      </c>
    </row>
    <row r="90" spans="1:8" s="4" customFormat="1" ht="12">
      <c r="A90" s="29"/>
      <c r="B90" s="23"/>
      <c r="C90" s="40"/>
      <c r="D90" s="41"/>
      <c r="E90" s="42"/>
      <c r="F90" s="40"/>
      <c r="G90" s="40"/>
      <c r="H90" s="40"/>
    </row>
    <row r="91" spans="1:8" s="4" customFormat="1" ht="12">
      <c r="A91" s="29" t="s">
        <v>22</v>
      </c>
      <c r="B91" s="23">
        <v>20</v>
      </c>
      <c r="C91" s="22">
        <v>0</v>
      </c>
      <c r="D91" s="24">
        <v>0</v>
      </c>
      <c r="E91" s="25">
        <f>D91*70/100</f>
        <v>0</v>
      </c>
      <c r="F91" s="22">
        <v>0.2315</v>
      </c>
      <c r="G91" s="24">
        <v>28.56</v>
      </c>
      <c r="H91" s="24">
        <v>19.73</v>
      </c>
    </row>
    <row r="92" spans="1:8" s="4" customFormat="1" ht="12">
      <c r="A92" s="29"/>
      <c r="B92" s="7"/>
      <c r="C92" s="40"/>
      <c r="D92" s="41"/>
      <c r="E92" s="42"/>
      <c r="F92" s="40"/>
      <c r="G92" s="41"/>
      <c r="H92" s="41"/>
    </row>
    <row r="93" spans="1:8" s="4" customFormat="1" ht="12">
      <c r="A93" s="29" t="s">
        <v>23</v>
      </c>
      <c r="B93" s="23">
        <v>1</v>
      </c>
      <c r="C93" s="22">
        <v>0.1331</v>
      </c>
      <c r="D93" s="24">
        <f>C93*125</f>
        <v>16.6375</v>
      </c>
      <c r="E93" s="25">
        <f>D93*70/100</f>
        <v>11.64625</v>
      </c>
      <c r="F93" s="22">
        <v>0.1331</v>
      </c>
      <c r="G93" s="24">
        <v>9.89</v>
      </c>
      <c r="H93" s="24">
        <v>6.91</v>
      </c>
    </row>
    <row r="94" spans="1:8" s="4" customFormat="1" ht="12">
      <c r="A94" s="29"/>
      <c r="B94" s="7"/>
      <c r="C94" s="40"/>
      <c r="D94" s="41"/>
      <c r="E94" s="42"/>
      <c r="F94" s="40"/>
      <c r="G94" s="41"/>
      <c r="H94" s="41"/>
    </row>
    <row r="95" spans="1:8" s="4" customFormat="1" ht="12">
      <c r="A95" s="29" t="s">
        <v>82</v>
      </c>
      <c r="B95" s="23">
        <v>8</v>
      </c>
      <c r="C95" s="22">
        <v>0.229</v>
      </c>
      <c r="D95" s="24">
        <f>C95*125</f>
        <v>28.625</v>
      </c>
      <c r="E95" s="25">
        <f>D95*70/100</f>
        <v>20.0375</v>
      </c>
      <c r="F95" s="22">
        <v>0.229</v>
      </c>
      <c r="G95" s="24">
        <v>15.48</v>
      </c>
      <c r="H95" s="24">
        <v>10.84</v>
      </c>
    </row>
    <row r="96" spans="1:8" s="4" customFormat="1" ht="12">
      <c r="A96" s="29"/>
      <c r="B96" s="23"/>
      <c r="C96" s="40"/>
      <c r="D96" s="41"/>
      <c r="E96" s="42"/>
      <c r="F96" s="40"/>
      <c r="G96" s="41"/>
      <c r="H96" s="41"/>
    </row>
    <row r="97" spans="1:8" s="4" customFormat="1" ht="12">
      <c r="A97" s="29" t="s">
        <v>24</v>
      </c>
      <c r="B97" s="23">
        <v>96</v>
      </c>
      <c r="C97" s="22">
        <v>71.1296</v>
      </c>
      <c r="D97" s="24">
        <f>C97*125</f>
        <v>8891.199999999999</v>
      </c>
      <c r="E97" s="25">
        <f>D97*70/100</f>
        <v>6223.839999999999</v>
      </c>
      <c r="F97" s="22">
        <v>67.7555</v>
      </c>
      <c r="G97" s="24">
        <v>4755.88</v>
      </c>
      <c r="H97" s="24">
        <v>3304.1</v>
      </c>
    </row>
    <row r="98" spans="1:8" s="4" customFormat="1" ht="12">
      <c r="A98" s="29"/>
      <c r="B98" s="7"/>
      <c r="C98" s="40"/>
      <c r="D98" s="41"/>
      <c r="E98" s="42"/>
      <c r="F98" s="40"/>
      <c r="G98" s="41"/>
      <c r="H98" s="41"/>
    </row>
    <row r="99" spans="1:8" s="4" customFormat="1" ht="12">
      <c r="A99" s="29" t="s">
        <v>21</v>
      </c>
      <c r="B99" s="23">
        <v>121</v>
      </c>
      <c r="C99" s="22">
        <v>76.6174</v>
      </c>
      <c r="D99" s="24">
        <f>C99*125</f>
        <v>9577.175000000001</v>
      </c>
      <c r="E99" s="25">
        <f>D99*70/100</f>
        <v>6704.022500000001</v>
      </c>
      <c r="F99" s="22">
        <v>73.5923</v>
      </c>
      <c r="G99" s="24">
        <v>6676.51</v>
      </c>
      <c r="H99" s="24">
        <v>4661.13</v>
      </c>
    </row>
    <row r="100" spans="1:8" s="4" customFormat="1" ht="12">
      <c r="A100" s="29"/>
      <c r="B100" s="7"/>
      <c r="C100" s="40"/>
      <c r="D100" s="41"/>
      <c r="E100" s="42"/>
      <c r="F100" s="40"/>
      <c r="G100" s="41"/>
      <c r="H100" s="41"/>
    </row>
    <row r="101" spans="1:8" ht="12">
      <c r="A101" s="30" t="s">
        <v>29</v>
      </c>
      <c r="B101" s="26">
        <v>121</v>
      </c>
      <c r="C101" s="59">
        <v>58.6583</v>
      </c>
      <c r="D101" s="58">
        <f>C101*100</f>
        <v>5865.83</v>
      </c>
      <c r="E101" s="62">
        <f>D101*70/100</f>
        <v>4106.081</v>
      </c>
      <c r="F101" s="59">
        <v>53.947318</v>
      </c>
      <c r="G101" s="58">
        <v>4118.26</v>
      </c>
      <c r="H101" s="58">
        <v>2876.04</v>
      </c>
    </row>
    <row r="102" spans="1:8" ht="12">
      <c r="A102" s="30" t="s">
        <v>160</v>
      </c>
      <c r="B102" s="26"/>
      <c r="C102" s="59">
        <v>0</v>
      </c>
      <c r="D102" s="58">
        <v>0</v>
      </c>
      <c r="E102" s="62">
        <v>0</v>
      </c>
      <c r="F102" s="59">
        <v>1.3536</v>
      </c>
      <c r="G102" s="58">
        <v>134.94</v>
      </c>
      <c r="H102" s="58">
        <v>94.46</v>
      </c>
    </row>
    <row r="103" spans="1:8" ht="12">
      <c r="A103" s="30" t="s">
        <v>214</v>
      </c>
      <c r="B103" s="26">
        <v>0</v>
      </c>
      <c r="C103" s="59">
        <v>0</v>
      </c>
      <c r="D103" s="58">
        <v>0</v>
      </c>
      <c r="E103" s="62">
        <v>0</v>
      </c>
      <c r="F103" s="59">
        <v>0.282182</v>
      </c>
      <c r="G103" s="58">
        <v>11</v>
      </c>
      <c r="H103" s="58">
        <v>4.4</v>
      </c>
    </row>
    <row r="104" spans="1:8" s="4" customFormat="1" ht="12">
      <c r="A104" s="29" t="s">
        <v>29</v>
      </c>
      <c r="B104" s="23">
        <f>B101</f>
        <v>121</v>
      </c>
      <c r="C104" s="22">
        <f>C101</f>
        <v>58.6583</v>
      </c>
      <c r="D104" s="24">
        <f>D101</f>
        <v>5865.83</v>
      </c>
      <c r="E104" s="25">
        <f>E101</f>
        <v>4106.081</v>
      </c>
      <c r="F104" s="22">
        <f>SUM(F101:F103)</f>
        <v>55.5831</v>
      </c>
      <c r="G104" s="24">
        <f>SUM(G101:G103)</f>
        <v>4264.2</v>
      </c>
      <c r="H104" s="24">
        <f>SUM(H101:H103)</f>
        <v>2974.9</v>
      </c>
    </row>
    <row r="105" spans="1:8" s="4" customFormat="1" ht="12">
      <c r="A105" s="29"/>
      <c r="B105" s="7"/>
      <c r="C105" s="40"/>
      <c r="D105" s="41"/>
      <c r="E105" s="42"/>
      <c r="F105" s="40"/>
      <c r="G105" s="41"/>
      <c r="H105" s="41"/>
    </row>
    <row r="106" spans="1:8" ht="12">
      <c r="A106" s="30" t="s">
        <v>150</v>
      </c>
      <c r="B106" s="26">
        <v>117</v>
      </c>
      <c r="C106" s="59">
        <v>65.1153</v>
      </c>
      <c r="D106" s="58">
        <f>C106*110</f>
        <v>7162.683000000001</v>
      </c>
      <c r="E106" s="62">
        <f>D106*70/100</f>
        <v>5013.878100000001</v>
      </c>
      <c r="F106" s="59">
        <v>53.654194</v>
      </c>
      <c r="G106" s="58">
        <v>4655.55</v>
      </c>
      <c r="H106" s="58">
        <v>3252.06</v>
      </c>
    </row>
    <row r="107" spans="1:8" ht="12">
      <c r="A107" s="30" t="s">
        <v>149</v>
      </c>
      <c r="B107" s="26"/>
      <c r="C107" s="59">
        <v>0</v>
      </c>
      <c r="D107" s="58">
        <v>0</v>
      </c>
      <c r="E107" s="62">
        <v>0</v>
      </c>
      <c r="F107" s="59">
        <v>2.7622</v>
      </c>
      <c r="G107" s="58">
        <v>266.36</v>
      </c>
      <c r="H107" s="58">
        <v>186.45</v>
      </c>
    </row>
    <row r="108" spans="1:8" ht="12">
      <c r="A108" s="30" t="s">
        <v>207</v>
      </c>
      <c r="B108" s="26">
        <v>0</v>
      </c>
      <c r="C108" s="59">
        <v>0</v>
      </c>
      <c r="D108" s="58">
        <v>0</v>
      </c>
      <c r="E108" s="62">
        <v>0</v>
      </c>
      <c r="F108" s="59">
        <v>0.367506</v>
      </c>
      <c r="G108" s="58">
        <v>28.5</v>
      </c>
      <c r="H108" s="58">
        <v>11.4</v>
      </c>
    </row>
    <row r="109" spans="1:8" s="4" customFormat="1" ht="12">
      <c r="A109" s="29" t="s">
        <v>150</v>
      </c>
      <c r="B109" s="23">
        <f>B106</f>
        <v>117</v>
      </c>
      <c r="C109" s="22">
        <f>C106</f>
        <v>65.1153</v>
      </c>
      <c r="D109" s="24">
        <f>D106</f>
        <v>7162.683000000001</v>
      </c>
      <c r="E109" s="25">
        <f>E106</f>
        <v>5013.878100000001</v>
      </c>
      <c r="F109" s="22">
        <f>SUM(F106:F108)</f>
        <v>56.783899999999996</v>
      </c>
      <c r="G109" s="24">
        <f>SUM(G106:G108)</f>
        <v>4950.41</v>
      </c>
      <c r="H109" s="24">
        <f>SUM(H106:H108)</f>
        <v>3449.91</v>
      </c>
    </row>
    <row r="110" spans="1:8" s="4" customFormat="1" ht="12">
      <c r="A110" s="29"/>
      <c r="B110" s="7"/>
      <c r="C110" s="40"/>
      <c r="D110" s="41"/>
      <c r="E110" s="42"/>
      <c r="F110" s="40"/>
      <c r="G110" s="41"/>
      <c r="H110" s="41"/>
    </row>
    <row r="111" spans="1:8" s="4" customFormat="1" ht="12">
      <c r="A111" s="29" t="s">
        <v>25</v>
      </c>
      <c r="B111" s="23">
        <v>62</v>
      </c>
      <c r="C111" s="22">
        <v>9.9022</v>
      </c>
      <c r="D111" s="24">
        <f>C111*125</f>
        <v>1237.775</v>
      </c>
      <c r="E111" s="25">
        <f>D111*70/100</f>
        <v>866.4425</v>
      </c>
      <c r="F111" s="22">
        <v>2.6288</v>
      </c>
      <c r="G111" s="24">
        <v>203.72</v>
      </c>
      <c r="H111" s="24">
        <v>142.19</v>
      </c>
    </row>
    <row r="112" spans="1:8" s="4" customFormat="1" ht="12">
      <c r="A112" s="29"/>
      <c r="B112" s="23"/>
      <c r="C112" s="40"/>
      <c r="D112" s="41"/>
      <c r="E112" s="42"/>
      <c r="F112" s="40"/>
      <c r="G112" s="41"/>
      <c r="H112" s="41"/>
    </row>
    <row r="113" spans="1:8" ht="12">
      <c r="A113" s="30" t="s">
        <v>26</v>
      </c>
      <c r="B113" s="26"/>
      <c r="C113" s="59">
        <v>74.0245</v>
      </c>
      <c r="D113" s="58">
        <f>C113*130</f>
        <v>9623.185000000001</v>
      </c>
      <c r="E113" s="62">
        <f>D113*70/100</f>
        <v>6736.2295</v>
      </c>
      <c r="F113" s="59">
        <v>63.8051</v>
      </c>
      <c r="G113" s="58">
        <v>6799.28</v>
      </c>
      <c r="H113" s="58">
        <v>4755.53</v>
      </c>
    </row>
    <row r="114" spans="1:8" ht="12">
      <c r="A114" s="30" t="s">
        <v>151</v>
      </c>
      <c r="B114" s="34"/>
      <c r="C114" s="59">
        <v>0</v>
      </c>
      <c r="D114" s="58">
        <v>0</v>
      </c>
      <c r="E114" s="62">
        <v>0</v>
      </c>
      <c r="F114" s="59">
        <v>0.6716</v>
      </c>
      <c r="G114" s="58">
        <v>81.9</v>
      </c>
      <c r="H114" s="58">
        <v>57.33</v>
      </c>
    </row>
    <row r="115" spans="1:8" s="4" customFormat="1" ht="12">
      <c r="A115" s="29" t="s">
        <v>26</v>
      </c>
      <c r="B115" s="23">
        <v>202</v>
      </c>
      <c r="C115" s="22">
        <f aca="true" t="shared" si="4" ref="C115:H115">SUM(C113:C114)</f>
        <v>74.0245</v>
      </c>
      <c r="D115" s="24">
        <f t="shared" si="4"/>
        <v>9623.185000000001</v>
      </c>
      <c r="E115" s="25">
        <f t="shared" si="4"/>
        <v>6736.2295</v>
      </c>
      <c r="F115" s="22">
        <f t="shared" si="4"/>
        <v>64.47670000000001</v>
      </c>
      <c r="G115" s="24">
        <f t="shared" si="4"/>
        <v>6881.179999999999</v>
      </c>
      <c r="H115" s="24">
        <f t="shared" si="4"/>
        <v>4812.86</v>
      </c>
    </row>
    <row r="116" spans="1:8" s="4" customFormat="1" ht="12">
      <c r="A116" s="29"/>
      <c r="B116" s="7"/>
      <c r="C116" s="40"/>
      <c r="D116" s="41"/>
      <c r="E116" s="42"/>
      <c r="F116" s="40"/>
      <c r="G116" s="41"/>
      <c r="H116" s="41"/>
    </row>
    <row r="117" spans="1:8" ht="12">
      <c r="A117" s="30" t="s">
        <v>28</v>
      </c>
      <c r="B117" s="34"/>
      <c r="C117" s="59">
        <v>15.919</v>
      </c>
      <c r="D117" s="58">
        <f>C117*100</f>
        <v>1591.9</v>
      </c>
      <c r="E117" s="62">
        <f>D117*70/100</f>
        <v>1114.33</v>
      </c>
      <c r="F117" s="59">
        <v>14.0487</v>
      </c>
      <c r="G117" s="58">
        <v>918.49</v>
      </c>
      <c r="H117" s="58">
        <v>637.19</v>
      </c>
    </row>
    <row r="118" spans="1:8" ht="12">
      <c r="A118" s="30" t="s">
        <v>156</v>
      </c>
      <c r="B118" s="34"/>
      <c r="C118" s="59">
        <v>0</v>
      </c>
      <c r="D118" s="58">
        <v>0</v>
      </c>
      <c r="E118" s="62">
        <v>0</v>
      </c>
      <c r="F118" s="59">
        <v>1.4173</v>
      </c>
      <c r="G118" s="58">
        <v>141.73</v>
      </c>
      <c r="H118" s="58">
        <v>99.21</v>
      </c>
    </row>
    <row r="119" spans="1:8" s="4" customFormat="1" ht="12">
      <c r="A119" s="29" t="s">
        <v>28</v>
      </c>
      <c r="B119" s="23">
        <v>24</v>
      </c>
      <c r="C119" s="22">
        <f aca="true" t="shared" si="5" ref="C119:H119">SUM(C117:C118)</f>
        <v>15.919</v>
      </c>
      <c r="D119" s="24">
        <f t="shared" si="5"/>
        <v>1591.9</v>
      </c>
      <c r="E119" s="25">
        <f t="shared" si="5"/>
        <v>1114.33</v>
      </c>
      <c r="F119" s="22">
        <f t="shared" si="5"/>
        <v>15.466000000000001</v>
      </c>
      <c r="G119" s="24">
        <f t="shared" si="5"/>
        <v>1060.22</v>
      </c>
      <c r="H119" s="24">
        <f t="shared" si="5"/>
        <v>736.4000000000001</v>
      </c>
    </row>
    <row r="120" spans="1:8" s="4" customFormat="1" ht="12">
      <c r="A120" s="29"/>
      <c r="B120" s="7"/>
      <c r="C120" s="40"/>
      <c r="D120" s="41"/>
      <c r="E120" s="42"/>
      <c r="F120" s="40"/>
      <c r="G120" s="41"/>
      <c r="H120" s="41"/>
    </row>
    <row r="121" spans="1:8" ht="12">
      <c r="A121" s="30" t="s">
        <v>27</v>
      </c>
      <c r="B121" s="34"/>
      <c r="C121" s="59">
        <v>13.2874</v>
      </c>
      <c r="D121" s="58">
        <f>C121*100</f>
        <v>1328.74</v>
      </c>
      <c r="E121" s="62">
        <f>D121*70/100</f>
        <v>930.118</v>
      </c>
      <c r="F121" s="59">
        <v>11.603</v>
      </c>
      <c r="G121" s="58">
        <v>990.28</v>
      </c>
      <c r="H121" s="58">
        <v>692.27</v>
      </c>
    </row>
    <row r="122" spans="1:8" ht="12">
      <c r="A122" s="30" t="s">
        <v>154</v>
      </c>
      <c r="B122" s="34"/>
      <c r="C122" s="59">
        <v>0</v>
      </c>
      <c r="D122" s="58">
        <v>0</v>
      </c>
      <c r="E122" s="62">
        <v>0</v>
      </c>
      <c r="F122" s="59">
        <v>1.0303</v>
      </c>
      <c r="G122" s="58">
        <v>103.01</v>
      </c>
      <c r="H122" s="58">
        <v>72.11</v>
      </c>
    </row>
    <row r="123" spans="1:8" s="4" customFormat="1" ht="12">
      <c r="A123" s="29" t="s">
        <v>27</v>
      </c>
      <c r="B123" s="23">
        <v>48</v>
      </c>
      <c r="C123" s="22">
        <f aca="true" t="shared" si="6" ref="C123:H123">SUM(C121:C122)</f>
        <v>13.2874</v>
      </c>
      <c r="D123" s="24">
        <f t="shared" si="6"/>
        <v>1328.74</v>
      </c>
      <c r="E123" s="25">
        <f t="shared" si="6"/>
        <v>930.118</v>
      </c>
      <c r="F123" s="22">
        <f t="shared" si="6"/>
        <v>12.6333</v>
      </c>
      <c r="G123" s="24">
        <f t="shared" si="6"/>
        <v>1093.29</v>
      </c>
      <c r="H123" s="24">
        <f t="shared" si="6"/>
        <v>764.38</v>
      </c>
    </row>
    <row r="124" spans="1:8" s="4" customFormat="1" ht="12">
      <c r="A124" s="29"/>
      <c r="B124" s="7"/>
      <c r="C124" s="22"/>
      <c r="D124" s="24"/>
      <c r="E124" s="25"/>
      <c r="F124" s="40"/>
      <c r="G124" s="41"/>
      <c r="H124" s="41"/>
    </row>
    <row r="125" spans="1:8" ht="12">
      <c r="A125" s="30" t="s">
        <v>83</v>
      </c>
      <c r="B125" s="34"/>
      <c r="C125" s="59">
        <v>65.6031</v>
      </c>
      <c r="D125" s="58">
        <f>C125*125</f>
        <v>8200.387499999999</v>
      </c>
      <c r="E125" s="62">
        <f>D125*70/100</f>
        <v>5740.271249999999</v>
      </c>
      <c r="F125" s="59">
        <v>57.0241</v>
      </c>
      <c r="G125" s="58">
        <v>5158.07</v>
      </c>
      <c r="H125" s="58">
        <v>3602.7</v>
      </c>
    </row>
    <row r="126" spans="1:8" ht="12">
      <c r="A126" s="30" t="s">
        <v>158</v>
      </c>
      <c r="B126" s="34"/>
      <c r="C126" s="59">
        <v>0</v>
      </c>
      <c r="D126" s="58">
        <v>0</v>
      </c>
      <c r="E126" s="62">
        <v>0</v>
      </c>
      <c r="F126" s="59">
        <v>2.0348</v>
      </c>
      <c r="G126" s="58">
        <v>198.73</v>
      </c>
      <c r="H126" s="58">
        <v>139.11</v>
      </c>
    </row>
    <row r="127" spans="1:8" s="4" customFormat="1" ht="12">
      <c r="A127" s="29" t="s">
        <v>83</v>
      </c>
      <c r="B127" s="23">
        <v>191</v>
      </c>
      <c r="C127" s="22">
        <f aca="true" t="shared" si="7" ref="C127:H127">SUM(C125:C126)</f>
        <v>65.6031</v>
      </c>
      <c r="D127" s="24">
        <f t="shared" si="7"/>
        <v>8200.387499999999</v>
      </c>
      <c r="E127" s="25">
        <f t="shared" si="7"/>
        <v>5740.271249999999</v>
      </c>
      <c r="F127" s="22">
        <f t="shared" si="7"/>
        <v>59.058899999999994</v>
      </c>
      <c r="G127" s="24">
        <f t="shared" si="7"/>
        <v>5356.799999999999</v>
      </c>
      <c r="H127" s="24">
        <f t="shared" si="7"/>
        <v>3741.81</v>
      </c>
    </row>
    <row r="128" spans="1:8" s="4" customFormat="1" ht="12">
      <c r="A128" s="29"/>
      <c r="B128" s="7"/>
      <c r="C128" s="40"/>
      <c r="D128" s="41"/>
      <c r="E128" s="42"/>
      <c r="F128" s="40"/>
      <c r="G128" s="41"/>
      <c r="H128" s="41"/>
    </row>
    <row r="129" spans="1:8" ht="12">
      <c r="A129" s="30" t="s">
        <v>30</v>
      </c>
      <c r="B129" s="34"/>
      <c r="C129" s="59">
        <v>26.2462</v>
      </c>
      <c r="D129" s="58">
        <f>C129*120</f>
        <v>3149.5440000000003</v>
      </c>
      <c r="E129" s="62">
        <f>D129*70/100</f>
        <v>2204.6808</v>
      </c>
      <c r="F129" s="59">
        <v>24.9129</v>
      </c>
      <c r="G129" s="58">
        <v>2308.19</v>
      </c>
      <c r="H129" s="58">
        <v>1602.27</v>
      </c>
    </row>
    <row r="130" spans="1:8" ht="12">
      <c r="A130" s="30" t="s">
        <v>162</v>
      </c>
      <c r="B130" s="34"/>
      <c r="C130" s="59">
        <v>0</v>
      </c>
      <c r="D130" s="58">
        <v>0</v>
      </c>
      <c r="E130" s="62">
        <v>0</v>
      </c>
      <c r="F130" s="59">
        <v>0.5634</v>
      </c>
      <c r="G130" s="58">
        <v>49.32</v>
      </c>
      <c r="H130" s="58">
        <v>34.52</v>
      </c>
    </row>
    <row r="131" spans="1:8" s="4" customFormat="1" ht="12">
      <c r="A131" s="29" t="s">
        <v>30</v>
      </c>
      <c r="B131" s="23">
        <v>76</v>
      </c>
      <c r="C131" s="22">
        <f aca="true" t="shared" si="8" ref="C131:H131">SUM(C129:C130)</f>
        <v>26.2462</v>
      </c>
      <c r="D131" s="24">
        <f t="shared" si="8"/>
        <v>3149.5440000000003</v>
      </c>
      <c r="E131" s="25">
        <f t="shared" si="8"/>
        <v>2204.6808</v>
      </c>
      <c r="F131" s="22">
        <f t="shared" si="8"/>
        <v>25.476300000000002</v>
      </c>
      <c r="G131" s="24">
        <f t="shared" si="8"/>
        <v>2357.51</v>
      </c>
      <c r="H131" s="24">
        <f t="shared" si="8"/>
        <v>1636.79</v>
      </c>
    </row>
    <row r="132" spans="1:8" s="4" customFormat="1" ht="12">
      <c r="A132" s="29"/>
      <c r="B132" s="7"/>
      <c r="C132" s="22"/>
      <c r="D132" s="24"/>
      <c r="E132" s="25"/>
      <c r="F132" s="40"/>
      <c r="G132" s="41"/>
      <c r="H132" s="41"/>
    </row>
    <row r="133" spans="1:8" s="4" customFormat="1" ht="12">
      <c r="A133" s="29" t="s">
        <v>31</v>
      </c>
      <c r="B133" s="23">
        <v>3</v>
      </c>
      <c r="C133" s="22">
        <v>1.1591</v>
      </c>
      <c r="D133" s="24">
        <f>C133*110</f>
        <v>127.501</v>
      </c>
      <c r="E133" s="25">
        <f>D133*70/100</f>
        <v>89.2507</v>
      </c>
      <c r="F133" s="22">
        <v>1.159101</v>
      </c>
      <c r="G133" s="24">
        <v>64</v>
      </c>
      <c r="H133" s="24">
        <v>41.23</v>
      </c>
    </row>
    <row r="134" spans="1:8" s="4" customFormat="1" ht="12">
      <c r="A134" s="29"/>
      <c r="B134" s="7"/>
      <c r="C134" s="40"/>
      <c r="D134" s="41"/>
      <c r="E134" s="42"/>
      <c r="F134" s="40"/>
      <c r="G134" s="41"/>
      <c r="H134" s="41"/>
    </row>
    <row r="135" spans="1:8" s="4" customFormat="1" ht="12">
      <c r="A135" s="29" t="s">
        <v>40</v>
      </c>
      <c r="B135" s="23">
        <v>4</v>
      </c>
      <c r="C135" s="22">
        <v>1.3727</v>
      </c>
      <c r="D135" s="24">
        <f>C135*90</f>
        <v>123.543</v>
      </c>
      <c r="E135" s="25">
        <f>D135*70/100</f>
        <v>86.48010000000001</v>
      </c>
      <c r="F135" s="22">
        <v>1.3284</v>
      </c>
      <c r="G135" s="24">
        <v>66.89</v>
      </c>
      <c r="H135" s="24">
        <v>42.93</v>
      </c>
    </row>
    <row r="136" spans="1:8" s="4" customFormat="1" ht="12">
      <c r="A136" s="29"/>
      <c r="B136" s="7"/>
      <c r="C136" s="40"/>
      <c r="D136" s="41"/>
      <c r="E136" s="42"/>
      <c r="F136" s="40"/>
      <c r="G136" s="41"/>
      <c r="H136" s="41"/>
    </row>
    <row r="137" spans="1:8" s="4" customFormat="1" ht="12">
      <c r="A137" s="29" t="s">
        <v>32</v>
      </c>
      <c r="B137" s="23">
        <v>10</v>
      </c>
      <c r="C137" s="22">
        <v>0.9879</v>
      </c>
      <c r="D137" s="24">
        <f>C137*110</f>
        <v>108.669</v>
      </c>
      <c r="E137" s="25">
        <f>D137*70/100</f>
        <v>76.0683</v>
      </c>
      <c r="F137" s="22">
        <v>0.7208</v>
      </c>
      <c r="G137" s="24">
        <v>67.63</v>
      </c>
      <c r="H137" s="24">
        <v>47.28</v>
      </c>
    </row>
    <row r="138" spans="1:8" s="4" customFormat="1" ht="12">
      <c r="A138" s="29"/>
      <c r="B138" s="7"/>
      <c r="C138" s="40"/>
      <c r="D138" s="41"/>
      <c r="E138" s="42"/>
      <c r="F138" s="40"/>
      <c r="G138" s="41"/>
      <c r="H138" s="41"/>
    </row>
    <row r="139" spans="1:8" s="4" customFormat="1" ht="12">
      <c r="A139" s="23" t="s">
        <v>33</v>
      </c>
      <c r="B139" s="7"/>
      <c r="C139" s="22">
        <v>1.5094</v>
      </c>
      <c r="D139" s="24">
        <f>C139*120</f>
        <v>181.12800000000001</v>
      </c>
      <c r="E139" s="25">
        <f>D139*70/100</f>
        <v>126.78960000000001</v>
      </c>
      <c r="F139" s="22">
        <v>0.9254</v>
      </c>
      <c r="G139" s="24">
        <v>98.9</v>
      </c>
      <c r="H139" s="24">
        <v>66.99</v>
      </c>
    </row>
    <row r="140" spans="1:8" s="4" customFormat="1" ht="12">
      <c r="A140" s="29"/>
      <c r="B140" s="7"/>
      <c r="C140" s="40"/>
      <c r="D140" s="41"/>
      <c r="E140" s="42"/>
      <c r="F140" s="40"/>
      <c r="G140" s="41"/>
      <c r="H140" s="41"/>
    </row>
    <row r="141" spans="1:8" s="4" customFormat="1" ht="12">
      <c r="A141" s="29" t="s">
        <v>37</v>
      </c>
      <c r="B141" s="23">
        <v>13</v>
      </c>
      <c r="C141" s="22">
        <v>9.8417</v>
      </c>
      <c r="D141" s="24">
        <f>C141*100</f>
        <v>984.17</v>
      </c>
      <c r="E141" s="25">
        <f>D141*70/100</f>
        <v>688.919</v>
      </c>
      <c r="F141" s="22">
        <v>8.6691</v>
      </c>
      <c r="G141" s="24">
        <v>700.96</v>
      </c>
      <c r="H141" s="24">
        <v>477.57</v>
      </c>
    </row>
    <row r="142" spans="1:8" s="4" customFormat="1" ht="12">
      <c r="A142" s="29"/>
      <c r="B142" s="7"/>
      <c r="C142" s="40"/>
      <c r="D142" s="41"/>
      <c r="E142" s="42"/>
      <c r="F142" s="40"/>
      <c r="G142" s="41"/>
      <c r="H142" s="41"/>
    </row>
    <row r="143" spans="1:8" s="4" customFormat="1" ht="12">
      <c r="A143" s="29" t="s">
        <v>35</v>
      </c>
      <c r="B143" s="23">
        <v>5</v>
      </c>
      <c r="C143" s="22">
        <v>0.6585</v>
      </c>
      <c r="D143" s="24">
        <f>C143*100</f>
        <v>65.85</v>
      </c>
      <c r="E143" s="25">
        <f>D143*70/100</f>
        <v>46.095</v>
      </c>
      <c r="F143" s="22">
        <v>0.4387</v>
      </c>
      <c r="G143" s="24">
        <v>37.65</v>
      </c>
      <c r="H143" s="24">
        <v>26.2</v>
      </c>
    </row>
    <row r="144" spans="1:8" s="4" customFormat="1" ht="12">
      <c r="A144" s="29"/>
      <c r="B144" s="7"/>
      <c r="C144" s="40"/>
      <c r="D144" s="41"/>
      <c r="E144" s="42"/>
      <c r="F144" s="40"/>
      <c r="G144" s="41"/>
      <c r="H144" s="41"/>
    </row>
    <row r="145" spans="1:8" s="4" customFormat="1" ht="12">
      <c r="A145" s="29" t="s">
        <v>38</v>
      </c>
      <c r="B145" s="23">
        <v>3</v>
      </c>
      <c r="C145" s="22">
        <v>1.1413</v>
      </c>
      <c r="D145" s="24">
        <f>C145*100</f>
        <v>114.13</v>
      </c>
      <c r="E145" s="25">
        <f>D145*70/100</f>
        <v>79.89099999999999</v>
      </c>
      <c r="F145" s="22">
        <v>1.1413</v>
      </c>
      <c r="G145" s="24">
        <v>112.12</v>
      </c>
      <c r="H145" s="24">
        <v>77</v>
      </c>
    </row>
    <row r="146" spans="1:8" s="4" customFormat="1" ht="12">
      <c r="A146" s="29"/>
      <c r="B146" s="7"/>
      <c r="C146" s="40"/>
      <c r="D146" s="41"/>
      <c r="E146" s="42"/>
      <c r="F146" s="40"/>
      <c r="G146" s="41"/>
      <c r="H146" s="41"/>
    </row>
    <row r="147" spans="1:8" s="4" customFormat="1" ht="12">
      <c r="A147" s="29" t="s">
        <v>34</v>
      </c>
      <c r="B147" s="23">
        <v>36</v>
      </c>
      <c r="C147" s="22">
        <v>6.5266</v>
      </c>
      <c r="D147" s="24">
        <f>C147*110</f>
        <v>717.926</v>
      </c>
      <c r="E147" s="25">
        <f>D147*70/100</f>
        <v>502.5482</v>
      </c>
      <c r="F147" s="22">
        <v>5.2843</v>
      </c>
      <c r="G147" s="24">
        <v>421.66</v>
      </c>
      <c r="H147" s="24">
        <v>291.06</v>
      </c>
    </row>
    <row r="148" spans="1:8" s="4" customFormat="1" ht="12">
      <c r="A148" s="29"/>
      <c r="B148" s="7"/>
      <c r="C148" s="40"/>
      <c r="D148" s="41"/>
      <c r="E148" s="42"/>
      <c r="F148" s="40"/>
      <c r="G148" s="41"/>
      <c r="H148" s="41"/>
    </row>
    <row r="149" spans="1:8" s="4" customFormat="1" ht="12">
      <c r="A149" s="29" t="s">
        <v>36</v>
      </c>
      <c r="B149" s="23">
        <v>38</v>
      </c>
      <c r="C149" s="22">
        <v>13.2382</v>
      </c>
      <c r="D149" s="24">
        <f>C149*80</f>
        <v>1059.056</v>
      </c>
      <c r="E149" s="25">
        <f>D149*70/100</f>
        <v>741.3392</v>
      </c>
      <c r="F149" s="22">
        <v>11.49</v>
      </c>
      <c r="G149" s="24">
        <v>680.58</v>
      </c>
      <c r="H149" s="24">
        <v>467.56</v>
      </c>
    </row>
    <row r="150" spans="1:8" s="4" customFormat="1" ht="12">
      <c r="A150" s="29"/>
      <c r="B150" s="7"/>
      <c r="C150" s="40"/>
      <c r="D150" s="41"/>
      <c r="E150" s="42"/>
      <c r="F150" s="40"/>
      <c r="G150" s="41"/>
      <c r="H150" s="41"/>
    </row>
    <row r="151" spans="1:8" s="4" customFormat="1" ht="12">
      <c r="A151" s="29" t="s">
        <v>39</v>
      </c>
      <c r="B151" s="23">
        <v>41</v>
      </c>
      <c r="C151" s="22">
        <v>5.1026</v>
      </c>
      <c r="D151" s="24">
        <f>C151*120</f>
        <v>612.312</v>
      </c>
      <c r="E151" s="25">
        <f>D151*70/100</f>
        <v>428.61840000000007</v>
      </c>
      <c r="F151" s="22">
        <v>2.8377</v>
      </c>
      <c r="G151" s="24">
        <v>261.31</v>
      </c>
      <c r="H151" s="24">
        <v>181.71</v>
      </c>
    </row>
    <row r="152" spans="1:8" s="4" customFormat="1" ht="12">
      <c r="A152" s="29"/>
      <c r="B152" s="7"/>
      <c r="C152" s="40"/>
      <c r="D152" s="41"/>
      <c r="E152" s="42"/>
      <c r="F152" s="40"/>
      <c r="G152" s="41"/>
      <c r="H152" s="41"/>
    </row>
    <row r="153" spans="1:8" s="4" customFormat="1" ht="12">
      <c r="A153" s="31" t="s">
        <v>127</v>
      </c>
      <c r="B153" s="6"/>
      <c r="C153" s="50">
        <f aca="true" t="shared" si="9" ref="C153:H153">SUM(C131:C152,C127,C123,C119,C115,C109:C111,C104,C99,C97,C91:C95,C89,C87,C85,C81:C83,C76,C69:C71,C64,C60,C52:C54,C46:C48,C42,C34:C40,C30,C25,C18:C20,C14,C3)</f>
        <v>5242.921</v>
      </c>
      <c r="D153" s="51">
        <f t="shared" si="9"/>
        <v>667303.151</v>
      </c>
      <c r="E153" s="52">
        <f t="shared" si="9"/>
        <v>467112.2057</v>
      </c>
      <c r="F153" s="50">
        <f t="shared" si="9"/>
        <v>4943.336603</v>
      </c>
      <c r="G153" s="51">
        <f t="shared" si="9"/>
        <v>494882.08999999997</v>
      </c>
      <c r="H153" s="51">
        <f t="shared" si="9"/>
        <v>345790.87000000005</v>
      </c>
    </row>
    <row r="154" spans="1:8" ht="12">
      <c r="A154" s="29" t="s">
        <v>88</v>
      </c>
      <c r="B154" s="26">
        <v>0</v>
      </c>
      <c r="C154" s="59">
        <v>0</v>
      </c>
      <c r="D154" s="58">
        <f>C154*180</f>
        <v>0</v>
      </c>
      <c r="E154" s="62">
        <f>D154*80/100</f>
        <v>0</v>
      </c>
      <c r="F154" s="13">
        <v>0.7274</v>
      </c>
      <c r="G154" s="58">
        <v>81.18</v>
      </c>
      <c r="H154" s="58">
        <v>61.88</v>
      </c>
    </row>
    <row r="155" spans="1:8" ht="12">
      <c r="A155" s="29" t="s">
        <v>241</v>
      </c>
      <c r="B155" s="26"/>
      <c r="C155" s="59">
        <v>0.0957</v>
      </c>
      <c r="D155" s="58">
        <f>C155*180</f>
        <v>17.226</v>
      </c>
      <c r="E155" s="62">
        <f>D155*80/100</f>
        <v>13.7808</v>
      </c>
      <c r="F155" s="13">
        <v>1.2238</v>
      </c>
      <c r="G155" s="58">
        <v>77.7</v>
      </c>
      <c r="H155" s="58">
        <v>55.58</v>
      </c>
    </row>
    <row r="156" spans="1:8" ht="12">
      <c r="A156" s="29" t="s">
        <v>139</v>
      </c>
      <c r="B156" s="26"/>
      <c r="C156" s="59">
        <v>8.8487</v>
      </c>
      <c r="D156" s="58">
        <f>C156*180</f>
        <v>1592.7659999999998</v>
      </c>
      <c r="E156" s="62">
        <f>D156*80/100</f>
        <v>1274.2127999999998</v>
      </c>
      <c r="F156" s="13">
        <v>4.7378</v>
      </c>
      <c r="G156" s="58">
        <v>256.89</v>
      </c>
      <c r="H156" s="58">
        <v>200.74</v>
      </c>
    </row>
    <row r="157" spans="1:8" ht="12">
      <c r="A157" s="29" t="s">
        <v>234</v>
      </c>
      <c r="B157" s="26"/>
      <c r="C157" s="59">
        <v>0</v>
      </c>
      <c r="D157" s="58">
        <v>0</v>
      </c>
      <c r="E157" s="62">
        <v>0</v>
      </c>
      <c r="F157" s="13">
        <v>0.0982</v>
      </c>
      <c r="G157" s="58">
        <v>6</v>
      </c>
      <c r="H157" s="58">
        <v>3.5</v>
      </c>
    </row>
    <row r="158" spans="1:8" ht="12">
      <c r="A158" s="29" t="s">
        <v>304</v>
      </c>
      <c r="B158" s="26"/>
      <c r="C158" s="59">
        <v>0</v>
      </c>
      <c r="D158" s="58">
        <v>0</v>
      </c>
      <c r="E158" s="62">
        <v>0</v>
      </c>
      <c r="F158" s="13">
        <v>0.2537</v>
      </c>
      <c r="G158" s="58">
        <v>12.5</v>
      </c>
      <c r="H158" s="58">
        <v>8.3</v>
      </c>
    </row>
    <row r="159" spans="1:8" ht="12">
      <c r="A159" s="29" t="s">
        <v>305</v>
      </c>
      <c r="B159" s="26"/>
      <c r="C159" s="59">
        <v>0</v>
      </c>
      <c r="D159" s="58">
        <v>0</v>
      </c>
      <c r="E159" s="62">
        <v>0</v>
      </c>
      <c r="F159" s="13">
        <v>0</v>
      </c>
      <c r="G159" s="58">
        <v>9.02</v>
      </c>
      <c r="H159" s="58">
        <v>7.22</v>
      </c>
    </row>
    <row r="160" spans="1:8" ht="12">
      <c r="A160" s="29" t="s">
        <v>235</v>
      </c>
      <c r="B160" s="26"/>
      <c r="C160" s="59">
        <v>0.2379</v>
      </c>
      <c r="D160" s="58">
        <f>C160*180</f>
        <v>42.822</v>
      </c>
      <c r="E160" s="62">
        <f>D160*80/100</f>
        <v>34.257600000000004</v>
      </c>
      <c r="F160" s="13">
        <v>0.2379</v>
      </c>
      <c r="G160" s="58">
        <v>16</v>
      </c>
      <c r="H160" s="58">
        <v>12.8</v>
      </c>
    </row>
    <row r="161" spans="1:8" ht="12">
      <c r="A161" s="29" t="s">
        <v>236</v>
      </c>
      <c r="B161" s="26"/>
      <c r="C161" s="59">
        <v>1.2897</v>
      </c>
      <c r="D161" s="58">
        <f>C161*180</f>
        <v>232.14600000000002</v>
      </c>
      <c r="E161" s="62">
        <f>D161*80/100</f>
        <v>185.7168</v>
      </c>
      <c r="F161" s="13">
        <v>0.771</v>
      </c>
      <c r="G161" s="58">
        <v>46</v>
      </c>
      <c r="H161" s="58">
        <v>30.32</v>
      </c>
    </row>
    <row r="162" spans="1:8" ht="12">
      <c r="A162" s="29" t="s">
        <v>225</v>
      </c>
      <c r="B162" s="26"/>
      <c r="C162" s="59">
        <v>0</v>
      </c>
      <c r="D162" s="58">
        <v>0</v>
      </c>
      <c r="E162" s="62">
        <v>0</v>
      </c>
      <c r="F162" s="13">
        <v>1.1733</v>
      </c>
      <c r="G162" s="58">
        <v>81.57</v>
      </c>
      <c r="H162" s="58">
        <v>61.89</v>
      </c>
    </row>
    <row r="163" spans="1:8" ht="12">
      <c r="A163" s="29" t="s">
        <v>163</v>
      </c>
      <c r="B163" s="26"/>
      <c r="C163" s="59">
        <v>0</v>
      </c>
      <c r="D163" s="58">
        <v>0</v>
      </c>
      <c r="E163" s="62">
        <v>0</v>
      </c>
      <c r="F163" s="13">
        <v>0.8084</v>
      </c>
      <c r="G163" s="58">
        <v>72.45</v>
      </c>
      <c r="H163" s="58">
        <v>55.52</v>
      </c>
    </row>
    <row r="164" spans="1:8" ht="12">
      <c r="A164" s="29" t="s">
        <v>222</v>
      </c>
      <c r="B164" s="26"/>
      <c r="C164" s="59">
        <v>0</v>
      </c>
      <c r="D164" s="58">
        <v>0</v>
      </c>
      <c r="E164" s="62">
        <v>0</v>
      </c>
      <c r="F164" s="13">
        <v>0.6123</v>
      </c>
      <c r="G164" s="58">
        <v>115.35</v>
      </c>
      <c r="H164" s="58">
        <v>87.43</v>
      </c>
    </row>
    <row r="165" spans="1:8" ht="12">
      <c r="A165" s="29" t="s">
        <v>295</v>
      </c>
      <c r="B165" s="26"/>
      <c r="C165" s="59">
        <v>0</v>
      </c>
      <c r="D165" s="58">
        <v>0</v>
      </c>
      <c r="E165" s="62">
        <v>0</v>
      </c>
      <c r="F165" s="13">
        <v>0.0359</v>
      </c>
      <c r="G165" s="58">
        <v>3.6</v>
      </c>
      <c r="H165" s="58">
        <v>2.16</v>
      </c>
    </row>
    <row r="166" spans="1:8" ht="12">
      <c r="A166" s="29" t="s">
        <v>237</v>
      </c>
      <c r="B166" s="26"/>
      <c r="C166" s="59">
        <v>0</v>
      </c>
      <c r="D166" s="58">
        <v>0</v>
      </c>
      <c r="E166" s="62">
        <v>0</v>
      </c>
      <c r="F166" s="13">
        <v>0.4954</v>
      </c>
      <c r="G166" s="58">
        <v>30.3</v>
      </c>
      <c r="H166" s="58">
        <v>20.55</v>
      </c>
    </row>
    <row r="167" spans="1:8" ht="12">
      <c r="A167" s="29" t="s">
        <v>296</v>
      </c>
      <c r="B167" s="26"/>
      <c r="C167" s="59">
        <v>0</v>
      </c>
      <c r="D167" s="58">
        <v>0</v>
      </c>
      <c r="E167" s="62">
        <v>0</v>
      </c>
      <c r="F167" s="13">
        <v>0</v>
      </c>
      <c r="G167" s="58">
        <v>2</v>
      </c>
      <c r="H167" s="58">
        <v>1.2</v>
      </c>
    </row>
    <row r="168" spans="1:8" ht="12">
      <c r="A168" s="29" t="s">
        <v>238</v>
      </c>
      <c r="B168" s="26"/>
      <c r="C168" s="59">
        <v>0</v>
      </c>
      <c r="D168" s="58">
        <v>0</v>
      </c>
      <c r="E168" s="62">
        <v>0</v>
      </c>
      <c r="F168" s="13">
        <v>0.1492</v>
      </c>
      <c r="G168" s="58">
        <v>15.5</v>
      </c>
      <c r="H168" s="58">
        <v>11.99</v>
      </c>
    </row>
    <row r="169" spans="1:8" ht="12">
      <c r="A169" s="29" t="s">
        <v>297</v>
      </c>
      <c r="B169" s="26"/>
      <c r="C169" s="59">
        <v>0.0967</v>
      </c>
      <c r="D169" s="58">
        <f>C169*180</f>
        <v>17.406</v>
      </c>
      <c r="E169" s="62">
        <f>D169*80/100</f>
        <v>13.9248</v>
      </c>
      <c r="F169" s="13">
        <v>0.0967</v>
      </c>
      <c r="G169" s="58">
        <v>7.87</v>
      </c>
      <c r="H169" s="58">
        <v>6.3</v>
      </c>
    </row>
    <row r="170" spans="1:8" ht="12">
      <c r="A170" s="29" t="s">
        <v>227</v>
      </c>
      <c r="B170" s="26"/>
      <c r="C170" s="59">
        <v>0.38</v>
      </c>
      <c r="D170" s="58">
        <f>C170*180</f>
        <v>68.4</v>
      </c>
      <c r="E170" s="62">
        <f>D170*80/100</f>
        <v>54.72</v>
      </c>
      <c r="F170" s="13">
        <v>0.7837</v>
      </c>
      <c r="G170" s="58">
        <v>71.01</v>
      </c>
      <c r="H170" s="58">
        <v>56.81</v>
      </c>
    </row>
    <row r="171" spans="1:8" ht="12">
      <c r="A171" s="29" t="s">
        <v>315</v>
      </c>
      <c r="B171" s="26"/>
      <c r="C171" s="59">
        <v>0.0313</v>
      </c>
      <c r="D171" s="58">
        <f>C171*180</f>
        <v>5.634</v>
      </c>
      <c r="E171" s="62">
        <f>D171*80/100</f>
        <v>4.5072</v>
      </c>
      <c r="F171" s="13">
        <v>0</v>
      </c>
      <c r="G171" s="58">
        <v>0</v>
      </c>
      <c r="H171" s="58">
        <v>0</v>
      </c>
    </row>
    <row r="172" spans="1:8" ht="12">
      <c r="A172" s="29" t="s">
        <v>299</v>
      </c>
      <c r="B172" s="26"/>
      <c r="C172" s="59">
        <v>0.0596</v>
      </c>
      <c r="D172" s="58">
        <f>C172*180</f>
        <v>10.728</v>
      </c>
      <c r="E172" s="62">
        <f>D172*80/100</f>
        <v>8.5824</v>
      </c>
      <c r="F172" s="13">
        <v>0.0596</v>
      </c>
      <c r="G172" s="58">
        <v>8</v>
      </c>
      <c r="H172" s="58">
        <v>6.4</v>
      </c>
    </row>
    <row r="173" spans="1:8" ht="12">
      <c r="A173" s="29" t="s">
        <v>239</v>
      </c>
      <c r="B173" s="26"/>
      <c r="C173" s="59">
        <v>0</v>
      </c>
      <c r="D173" s="58">
        <v>0</v>
      </c>
      <c r="E173" s="62">
        <v>0</v>
      </c>
      <c r="F173" s="13">
        <v>0.0327</v>
      </c>
      <c r="G173" s="58">
        <v>5</v>
      </c>
      <c r="H173" s="58">
        <v>2.8</v>
      </c>
    </row>
    <row r="174" spans="1:8" ht="12">
      <c r="A174" s="29" t="s">
        <v>140</v>
      </c>
      <c r="B174" s="26">
        <v>1</v>
      </c>
      <c r="C174" s="59">
        <v>2.8771</v>
      </c>
      <c r="D174" s="58">
        <f>C174*180</f>
        <v>517.878</v>
      </c>
      <c r="E174" s="62">
        <f>D174*80/100</f>
        <v>414.30240000000003</v>
      </c>
      <c r="F174" s="13">
        <v>0.428415</v>
      </c>
      <c r="G174" s="58">
        <v>43.2</v>
      </c>
      <c r="H174" s="58">
        <v>31</v>
      </c>
    </row>
    <row r="175" spans="1:8" ht="12">
      <c r="A175" s="29" t="s">
        <v>301</v>
      </c>
      <c r="B175" s="65"/>
      <c r="C175" s="59">
        <v>0</v>
      </c>
      <c r="D175" s="58">
        <v>0</v>
      </c>
      <c r="E175" s="62">
        <v>0</v>
      </c>
      <c r="F175" s="13">
        <v>0.072885</v>
      </c>
      <c r="G175" s="58">
        <v>6.2</v>
      </c>
      <c r="H175" s="58">
        <v>4.5</v>
      </c>
    </row>
    <row r="176" spans="1:8" ht="12">
      <c r="A176" s="45" t="s">
        <v>242</v>
      </c>
      <c r="C176" s="59">
        <v>0</v>
      </c>
      <c r="D176" s="58">
        <v>0</v>
      </c>
      <c r="E176" s="62">
        <v>0</v>
      </c>
      <c r="F176" s="13">
        <v>0.8428</v>
      </c>
      <c r="G176" s="66">
        <v>70.87</v>
      </c>
      <c r="H176" s="66">
        <v>52.28</v>
      </c>
    </row>
    <row r="177" spans="1:8" ht="12">
      <c r="A177" s="29" t="s">
        <v>209</v>
      </c>
      <c r="B177" s="26">
        <v>5</v>
      </c>
      <c r="C177" s="59">
        <v>0</v>
      </c>
      <c r="D177" s="58">
        <v>0</v>
      </c>
      <c r="E177" s="62">
        <v>0</v>
      </c>
      <c r="F177" s="13">
        <v>0.7194</v>
      </c>
      <c r="G177" s="58">
        <v>1189.32</v>
      </c>
      <c r="H177" s="58">
        <v>949.5</v>
      </c>
    </row>
    <row r="178" spans="1:8" ht="12">
      <c r="A178" s="29" t="s">
        <v>208</v>
      </c>
      <c r="B178" s="26">
        <v>0</v>
      </c>
      <c r="C178" s="59">
        <v>0</v>
      </c>
      <c r="D178" s="58">
        <v>0</v>
      </c>
      <c r="E178" s="62">
        <f>D178*80/100</f>
        <v>0</v>
      </c>
      <c r="F178" s="13">
        <v>1.363</v>
      </c>
      <c r="G178" s="58">
        <v>295.12</v>
      </c>
      <c r="H178" s="58">
        <v>236.1</v>
      </c>
    </row>
    <row r="179" spans="1:8" ht="12">
      <c r="A179" s="29" t="s">
        <v>240</v>
      </c>
      <c r="B179" s="26"/>
      <c r="C179" s="59">
        <v>0</v>
      </c>
      <c r="D179" s="58">
        <v>0</v>
      </c>
      <c r="E179" s="62">
        <v>0</v>
      </c>
      <c r="F179" s="13">
        <v>0.2485</v>
      </c>
      <c r="G179" s="58">
        <v>34.8</v>
      </c>
      <c r="H179" s="58">
        <v>27</v>
      </c>
    </row>
    <row r="180" spans="1:8" ht="12">
      <c r="A180" s="29" t="s">
        <v>243</v>
      </c>
      <c r="B180" s="26"/>
      <c r="C180" s="59">
        <v>0.1211</v>
      </c>
      <c r="D180" s="58">
        <f>C180*180</f>
        <v>21.798</v>
      </c>
      <c r="E180" s="62">
        <f>D180*80/100</f>
        <v>17.438399999999998</v>
      </c>
      <c r="F180" s="13">
        <v>1.6377</v>
      </c>
      <c r="G180" s="58">
        <v>75.74</v>
      </c>
      <c r="H180" s="58">
        <v>54.11</v>
      </c>
    </row>
    <row r="181" spans="1:8" ht="12">
      <c r="A181" s="29" t="s">
        <v>303</v>
      </c>
      <c r="B181" s="26"/>
      <c r="C181" s="59">
        <v>0</v>
      </c>
      <c r="D181" s="58">
        <v>0</v>
      </c>
      <c r="E181" s="62">
        <v>0</v>
      </c>
      <c r="F181" s="13">
        <v>0.04</v>
      </c>
      <c r="G181" s="58">
        <v>5</v>
      </c>
      <c r="H181" s="58">
        <v>3</v>
      </c>
    </row>
    <row r="182" spans="1:8" ht="12">
      <c r="A182" s="29" t="s">
        <v>316</v>
      </c>
      <c r="B182" s="26"/>
      <c r="C182" s="59">
        <v>0.0991</v>
      </c>
      <c r="D182" s="58">
        <f>C182*180</f>
        <v>17.837999999999997</v>
      </c>
      <c r="E182" s="62">
        <f aca="true" t="shared" si="10" ref="E182:E187">D182*80/100</f>
        <v>14.270399999999997</v>
      </c>
      <c r="F182" s="13">
        <v>0</v>
      </c>
      <c r="G182" s="58">
        <v>0</v>
      </c>
      <c r="H182" s="58">
        <v>0</v>
      </c>
    </row>
    <row r="183" spans="1:8" ht="12">
      <c r="A183" s="29" t="s">
        <v>90</v>
      </c>
      <c r="B183" s="26">
        <v>0</v>
      </c>
      <c r="C183" s="59">
        <v>0.0635</v>
      </c>
      <c r="D183" s="58">
        <f>C183*180</f>
        <v>11.43</v>
      </c>
      <c r="E183" s="62">
        <f t="shared" si="10"/>
        <v>9.144</v>
      </c>
      <c r="F183" s="13">
        <v>2.9947</v>
      </c>
      <c r="G183" s="58">
        <v>1384.43</v>
      </c>
      <c r="H183" s="58">
        <v>1102.59</v>
      </c>
    </row>
    <row r="184" spans="1:8" ht="12">
      <c r="A184" s="29" t="s">
        <v>210</v>
      </c>
      <c r="B184" s="26">
        <v>2</v>
      </c>
      <c r="C184" s="59">
        <v>0</v>
      </c>
      <c r="D184" s="58">
        <f>C184*190</f>
        <v>0</v>
      </c>
      <c r="E184" s="62">
        <f t="shared" si="10"/>
        <v>0</v>
      </c>
      <c r="F184" s="13">
        <v>1.5115</v>
      </c>
      <c r="G184" s="58">
        <v>1091.41</v>
      </c>
      <c r="H184" s="58">
        <v>865.64</v>
      </c>
    </row>
    <row r="185" spans="1:8" ht="12">
      <c r="A185" s="29" t="s">
        <v>298</v>
      </c>
      <c r="B185" s="26">
        <v>2</v>
      </c>
      <c r="C185" s="59">
        <v>0.04</v>
      </c>
      <c r="D185" s="58">
        <f>C185*180</f>
        <v>7.2</v>
      </c>
      <c r="E185" s="62">
        <f t="shared" si="10"/>
        <v>5.76</v>
      </c>
      <c r="F185" s="13">
        <v>0.0729</v>
      </c>
      <c r="G185" s="58">
        <v>5</v>
      </c>
      <c r="H185" s="58">
        <v>2</v>
      </c>
    </row>
    <row r="186" spans="1:8" ht="12">
      <c r="A186" s="29" t="s">
        <v>89</v>
      </c>
      <c r="B186" s="26">
        <v>0</v>
      </c>
      <c r="C186" s="59">
        <v>0</v>
      </c>
      <c r="D186" s="58">
        <f>C186*180</f>
        <v>0</v>
      </c>
      <c r="E186" s="62">
        <f t="shared" si="10"/>
        <v>0</v>
      </c>
      <c r="F186" s="13">
        <v>1.472</v>
      </c>
      <c r="G186" s="58">
        <v>342.84</v>
      </c>
      <c r="H186" s="58">
        <v>258.26</v>
      </c>
    </row>
    <row r="187" spans="1:8" ht="12">
      <c r="A187" s="36" t="s">
        <v>244</v>
      </c>
      <c r="B187" s="37"/>
      <c r="C187" s="67">
        <v>1.3727</v>
      </c>
      <c r="D187" s="58">
        <f>C187*180</f>
        <v>247.086</v>
      </c>
      <c r="E187" s="71">
        <f t="shared" si="10"/>
        <v>197.6688</v>
      </c>
      <c r="F187" s="13">
        <v>0.9826</v>
      </c>
      <c r="G187" s="58">
        <v>121.19</v>
      </c>
      <c r="H187" s="58">
        <v>93.28</v>
      </c>
    </row>
    <row r="188" spans="1:8" ht="12">
      <c r="A188" s="38" t="s">
        <v>231</v>
      </c>
      <c r="B188" s="39"/>
      <c r="C188" s="50">
        <f aca="true" t="shared" si="11" ref="C188:H188">SUM(C154:C187)</f>
        <v>15.6131</v>
      </c>
      <c r="D188" s="51">
        <f t="shared" si="11"/>
        <v>2810.3579999999993</v>
      </c>
      <c r="E188" s="52">
        <f t="shared" si="11"/>
        <v>2248.2864</v>
      </c>
      <c r="F188" s="50">
        <f t="shared" si="11"/>
        <v>24.683400000000002</v>
      </c>
      <c r="G188" s="51">
        <f t="shared" si="11"/>
        <v>5583.0599999999995</v>
      </c>
      <c r="H188" s="51">
        <f t="shared" si="11"/>
        <v>4372.65</v>
      </c>
    </row>
    <row r="189" spans="1:8" s="4" customFormat="1" ht="12">
      <c r="A189" s="29" t="s">
        <v>85</v>
      </c>
      <c r="B189" s="26">
        <v>0</v>
      </c>
      <c r="C189" s="59">
        <v>0.5076</v>
      </c>
      <c r="D189" s="58">
        <f>C189*195</f>
        <v>98.98200000000001</v>
      </c>
      <c r="E189" s="62">
        <f aca="true" t="shared" si="12" ref="E189:E216">D189*80/100</f>
        <v>79.18560000000001</v>
      </c>
      <c r="F189" s="59">
        <v>0</v>
      </c>
      <c r="G189" s="58">
        <v>439.61</v>
      </c>
      <c r="H189" s="58">
        <v>349.61</v>
      </c>
    </row>
    <row r="190" spans="1:8" ht="12">
      <c r="A190" s="29" t="s">
        <v>306</v>
      </c>
      <c r="B190" s="26">
        <v>0</v>
      </c>
      <c r="C190" s="59">
        <v>0</v>
      </c>
      <c r="D190" s="58">
        <f aca="true" t="shared" si="13" ref="D190:D199">C190*195</f>
        <v>0</v>
      </c>
      <c r="E190" s="62">
        <f t="shared" si="12"/>
        <v>0</v>
      </c>
      <c r="F190" s="59">
        <v>0.2534</v>
      </c>
      <c r="G190" s="58">
        <v>12.75</v>
      </c>
      <c r="H190" s="58">
        <v>9.7</v>
      </c>
    </row>
    <row r="191" spans="1:8" ht="12">
      <c r="A191" s="29" t="s">
        <v>91</v>
      </c>
      <c r="B191" s="26">
        <v>0</v>
      </c>
      <c r="C191" s="59">
        <v>0.1681</v>
      </c>
      <c r="D191" s="58">
        <f t="shared" si="13"/>
        <v>32.7795</v>
      </c>
      <c r="E191" s="62">
        <f t="shared" si="12"/>
        <v>26.223599999999998</v>
      </c>
      <c r="F191" s="59">
        <v>4.6475</v>
      </c>
      <c r="G191" s="58">
        <v>3688.61</v>
      </c>
      <c r="H191" s="58">
        <v>2947.43</v>
      </c>
    </row>
    <row r="192" spans="1:8" ht="12">
      <c r="A192" s="29" t="s">
        <v>93</v>
      </c>
      <c r="B192" s="26">
        <v>0</v>
      </c>
      <c r="C192" s="59">
        <v>0</v>
      </c>
      <c r="D192" s="58">
        <f t="shared" si="13"/>
        <v>0</v>
      </c>
      <c r="E192" s="62">
        <f t="shared" si="12"/>
        <v>0</v>
      </c>
      <c r="F192" s="59">
        <v>0.2831</v>
      </c>
      <c r="G192" s="58">
        <v>187.79</v>
      </c>
      <c r="H192" s="58">
        <v>150.24</v>
      </c>
    </row>
    <row r="193" spans="1:8" ht="12">
      <c r="A193" s="29" t="s">
        <v>313</v>
      </c>
      <c r="B193" s="26"/>
      <c r="C193" s="59">
        <v>0</v>
      </c>
      <c r="D193" s="58">
        <v>0</v>
      </c>
      <c r="E193" s="62">
        <v>0</v>
      </c>
      <c r="F193" s="59">
        <v>0</v>
      </c>
      <c r="G193" s="58">
        <v>8.13</v>
      </c>
      <c r="H193" s="58">
        <v>6.46</v>
      </c>
    </row>
    <row r="194" spans="1:8" ht="12">
      <c r="A194" s="29" t="s">
        <v>253</v>
      </c>
      <c r="B194" s="26">
        <v>0</v>
      </c>
      <c r="C194" s="59">
        <v>0.2269</v>
      </c>
      <c r="D194" s="58">
        <f t="shared" si="13"/>
        <v>44.2455</v>
      </c>
      <c r="E194" s="62">
        <f t="shared" si="12"/>
        <v>35.3964</v>
      </c>
      <c r="F194" s="59">
        <v>0.1329</v>
      </c>
      <c r="G194" s="58">
        <v>55.57</v>
      </c>
      <c r="H194" s="58">
        <v>44.45</v>
      </c>
    </row>
    <row r="195" spans="1:8" ht="12">
      <c r="A195" s="29" t="s">
        <v>248</v>
      </c>
      <c r="B195" s="26"/>
      <c r="C195" s="59">
        <v>0</v>
      </c>
      <c r="D195" s="58">
        <f>C195*195</f>
        <v>0</v>
      </c>
      <c r="E195" s="62">
        <f>D195*80/100</f>
        <v>0</v>
      </c>
      <c r="F195" s="59">
        <v>0</v>
      </c>
      <c r="G195" s="58">
        <v>0</v>
      </c>
      <c r="H195" s="58">
        <v>0</v>
      </c>
    </row>
    <row r="196" spans="1:8" ht="12">
      <c r="A196" s="29" t="s">
        <v>92</v>
      </c>
      <c r="B196" s="26">
        <v>0</v>
      </c>
      <c r="C196" s="59">
        <v>0</v>
      </c>
      <c r="D196" s="58">
        <f t="shared" si="13"/>
        <v>0</v>
      </c>
      <c r="E196" s="62">
        <f t="shared" si="12"/>
        <v>0</v>
      </c>
      <c r="F196" s="59">
        <v>0</v>
      </c>
      <c r="G196" s="58">
        <v>36.77</v>
      </c>
      <c r="H196" s="58">
        <v>29.42</v>
      </c>
    </row>
    <row r="197" spans="1:8" ht="12">
      <c r="A197" s="29" t="s">
        <v>94</v>
      </c>
      <c r="B197" s="26">
        <v>0</v>
      </c>
      <c r="C197" s="59">
        <v>0</v>
      </c>
      <c r="D197" s="58">
        <v>0</v>
      </c>
      <c r="E197" s="62">
        <f t="shared" si="12"/>
        <v>0</v>
      </c>
      <c r="F197" s="59">
        <v>0</v>
      </c>
      <c r="G197" s="58">
        <v>62.72</v>
      </c>
      <c r="H197" s="58">
        <v>50.18</v>
      </c>
    </row>
    <row r="198" spans="1:8" ht="12">
      <c r="A198" s="29" t="s">
        <v>141</v>
      </c>
      <c r="B198" s="26">
        <v>7</v>
      </c>
      <c r="C198" s="59">
        <v>4.4512</v>
      </c>
      <c r="D198" s="58">
        <f t="shared" si="13"/>
        <v>867.984</v>
      </c>
      <c r="E198" s="62">
        <f t="shared" si="12"/>
        <v>694.3872</v>
      </c>
      <c r="F198" s="59">
        <v>0.3313</v>
      </c>
      <c r="G198" s="58">
        <v>28.23</v>
      </c>
      <c r="H198" s="58">
        <v>22.59</v>
      </c>
    </row>
    <row r="199" spans="1:8" ht="12">
      <c r="A199" s="29" t="s">
        <v>100</v>
      </c>
      <c r="B199" s="26">
        <v>1</v>
      </c>
      <c r="C199" s="59">
        <v>4.6269</v>
      </c>
      <c r="D199" s="58">
        <f t="shared" si="13"/>
        <v>902.2455</v>
      </c>
      <c r="E199" s="62">
        <f t="shared" si="12"/>
        <v>721.7964</v>
      </c>
      <c r="F199" s="59">
        <v>0</v>
      </c>
      <c r="G199" s="58">
        <v>0</v>
      </c>
      <c r="H199" s="58">
        <v>0</v>
      </c>
    </row>
    <row r="200" spans="1:8" ht="12">
      <c r="A200" s="29" t="s">
        <v>257</v>
      </c>
      <c r="B200" s="26"/>
      <c r="C200" s="59">
        <v>0</v>
      </c>
      <c r="D200" s="58">
        <f>C200*195</f>
        <v>0</v>
      </c>
      <c r="E200" s="62">
        <f>D200*80/100</f>
        <v>0</v>
      </c>
      <c r="F200" s="59">
        <v>0</v>
      </c>
      <c r="G200" s="58">
        <v>0</v>
      </c>
      <c r="H200" s="58">
        <v>0</v>
      </c>
    </row>
    <row r="201" spans="1:8" ht="12">
      <c r="A201" s="29" t="s">
        <v>311</v>
      </c>
      <c r="B201" s="26"/>
      <c r="C201" s="59">
        <v>7.4517</v>
      </c>
      <c r="D201" s="58">
        <f>C201*195</f>
        <v>1453.0815</v>
      </c>
      <c r="E201" s="62">
        <f>D201*80/100</f>
        <v>1162.4652</v>
      </c>
      <c r="F201" s="59">
        <v>0</v>
      </c>
      <c r="G201" s="59">
        <v>0.39</v>
      </c>
      <c r="H201" s="59">
        <v>0.31</v>
      </c>
    </row>
    <row r="202" spans="1:8" ht="12">
      <c r="A202" s="29" t="s">
        <v>212</v>
      </c>
      <c r="B202" s="26">
        <v>0</v>
      </c>
      <c r="C202" s="59">
        <v>0</v>
      </c>
      <c r="D202" s="58">
        <f>C202*230</f>
        <v>0</v>
      </c>
      <c r="E202" s="62">
        <f t="shared" si="12"/>
        <v>0</v>
      </c>
      <c r="F202" s="13">
        <v>0.9572</v>
      </c>
      <c r="G202" s="14">
        <v>95.36</v>
      </c>
      <c r="H202" s="58">
        <v>76.3</v>
      </c>
    </row>
    <row r="203" spans="1:8" ht="12">
      <c r="A203" s="29" t="s">
        <v>309</v>
      </c>
      <c r="B203" s="26"/>
      <c r="C203" s="59">
        <v>0</v>
      </c>
      <c r="D203" s="58">
        <v>0</v>
      </c>
      <c r="E203" s="62">
        <v>0</v>
      </c>
      <c r="F203" s="13">
        <v>0.1738</v>
      </c>
      <c r="G203" s="14">
        <v>12.38</v>
      </c>
      <c r="H203" s="58">
        <v>9.9</v>
      </c>
    </row>
    <row r="204" spans="1:8" ht="12">
      <c r="A204" s="23" t="s">
        <v>256</v>
      </c>
      <c r="B204" s="26">
        <v>0</v>
      </c>
      <c r="C204" s="59">
        <v>0</v>
      </c>
      <c r="D204" s="58">
        <v>0</v>
      </c>
      <c r="E204" s="62">
        <f t="shared" si="12"/>
        <v>0</v>
      </c>
      <c r="F204" s="13">
        <v>5.282</v>
      </c>
      <c r="G204" s="14">
        <v>535.95</v>
      </c>
      <c r="H204" s="58">
        <v>428.66</v>
      </c>
    </row>
    <row r="205" spans="1:8" ht="12">
      <c r="A205" s="29" t="s">
        <v>255</v>
      </c>
      <c r="B205" s="26"/>
      <c r="C205" s="59">
        <v>0.5519</v>
      </c>
      <c r="D205" s="58">
        <f aca="true" t="shared" si="14" ref="D205:D213">C205*195</f>
        <v>107.62049999999999</v>
      </c>
      <c r="E205" s="62">
        <f t="shared" si="12"/>
        <v>86.09639999999999</v>
      </c>
      <c r="F205" s="59">
        <v>6.1189</v>
      </c>
      <c r="G205" s="58">
        <v>7774.4</v>
      </c>
      <c r="H205" s="58">
        <v>6213.81</v>
      </c>
    </row>
    <row r="206" spans="1:8" ht="12">
      <c r="A206" s="29" t="s">
        <v>103</v>
      </c>
      <c r="B206" s="26">
        <v>0</v>
      </c>
      <c r="C206" s="59">
        <v>0.1766</v>
      </c>
      <c r="D206" s="58">
        <f t="shared" si="14"/>
        <v>34.437000000000005</v>
      </c>
      <c r="E206" s="62">
        <f t="shared" si="12"/>
        <v>27.549600000000005</v>
      </c>
      <c r="F206" s="59">
        <v>0</v>
      </c>
      <c r="G206" s="58">
        <v>32.77</v>
      </c>
      <c r="H206" s="58">
        <v>26.22</v>
      </c>
    </row>
    <row r="207" spans="1:8" ht="12">
      <c r="A207" s="29" t="s">
        <v>318</v>
      </c>
      <c r="B207" s="26"/>
      <c r="C207" s="59">
        <v>0.0638</v>
      </c>
      <c r="D207" s="58">
        <f>C207*195</f>
        <v>12.440999999999999</v>
      </c>
      <c r="E207" s="62">
        <f>D207*80/100</f>
        <v>9.9528</v>
      </c>
      <c r="F207" s="59">
        <v>0</v>
      </c>
      <c r="G207" s="58">
        <v>0</v>
      </c>
      <c r="H207" s="58">
        <v>0</v>
      </c>
    </row>
    <row r="208" spans="1:8" ht="12">
      <c r="A208" s="29" t="s">
        <v>258</v>
      </c>
      <c r="B208" s="26">
        <v>0</v>
      </c>
      <c r="C208" s="59">
        <v>2.1597</v>
      </c>
      <c r="D208" s="58">
        <f t="shared" si="14"/>
        <v>421.1415</v>
      </c>
      <c r="E208" s="62">
        <f t="shared" si="12"/>
        <v>336.9132</v>
      </c>
      <c r="F208" s="59">
        <v>0</v>
      </c>
      <c r="G208" s="58">
        <v>0</v>
      </c>
      <c r="H208" s="58">
        <v>0</v>
      </c>
    </row>
    <row r="209" spans="1:8" ht="12">
      <c r="A209" s="29" t="s">
        <v>136</v>
      </c>
      <c r="B209" s="26">
        <v>1</v>
      </c>
      <c r="C209" s="59">
        <v>2.3123</v>
      </c>
      <c r="D209" s="58">
        <f t="shared" si="14"/>
        <v>450.8985</v>
      </c>
      <c r="E209" s="62">
        <f t="shared" si="12"/>
        <v>360.71880000000004</v>
      </c>
      <c r="F209" s="59">
        <v>0.0438</v>
      </c>
      <c r="G209" s="58">
        <v>4.2</v>
      </c>
      <c r="H209" s="58">
        <v>2.85</v>
      </c>
    </row>
    <row r="210" spans="1:9" ht="12">
      <c r="A210" s="29" t="s">
        <v>101</v>
      </c>
      <c r="B210" s="26">
        <v>1</v>
      </c>
      <c r="C210" s="59">
        <v>1.0254</v>
      </c>
      <c r="D210" s="58">
        <f t="shared" si="14"/>
        <v>199.95300000000003</v>
      </c>
      <c r="E210" s="62">
        <f t="shared" si="12"/>
        <v>159.9624</v>
      </c>
      <c r="F210" s="59">
        <v>0</v>
      </c>
      <c r="G210" s="58">
        <v>0</v>
      </c>
      <c r="H210" s="58">
        <v>0</v>
      </c>
      <c r="I210" s="1"/>
    </row>
    <row r="211" spans="1:8" ht="12">
      <c r="A211" s="29" t="s">
        <v>102</v>
      </c>
      <c r="B211" s="26">
        <v>6</v>
      </c>
      <c r="C211" s="59">
        <v>1.8422</v>
      </c>
      <c r="D211" s="58">
        <f t="shared" si="14"/>
        <v>359.229</v>
      </c>
      <c r="E211" s="62">
        <f t="shared" si="12"/>
        <v>287.3832</v>
      </c>
      <c r="F211" s="59">
        <v>0.2364</v>
      </c>
      <c r="G211" s="58">
        <v>19.6</v>
      </c>
      <c r="H211" s="58">
        <v>15.68</v>
      </c>
    </row>
    <row r="212" spans="1:8" ht="12">
      <c r="A212" s="29" t="s">
        <v>252</v>
      </c>
      <c r="B212" s="26"/>
      <c r="C212" s="59">
        <v>1.738</v>
      </c>
      <c r="D212" s="58">
        <f t="shared" si="14"/>
        <v>338.91</v>
      </c>
      <c r="E212" s="62">
        <f>D212*80/100</f>
        <v>271.12800000000004</v>
      </c>
      <c r="F212" s="59">
        <v>0</v>
      </c>
      <c r="G212" s="58">
        <v>0</v>
      </c>
      <c r="H212" s="58">
        <v>0</v>
      </c>
    </row>
    <row r="213" spans="1:8" ht="12">
      <c r="A213" s="29" t="s">
        <v>86</v>
      </c>
      <c r="B213" s="26">
        <v>1</v>
      </c>
      <c r="C213" s="59">
        <v>2.2864</v>
      </c>
      <c r="D213" s="58">
        <f t="shared" si="14"/>
        <v>445.848</v>
      </c>
      <c r="E213" s="62">
        <f t="shared" si="12"/>
        <v>356.6784</v>
      </c>
      <c r="F213" s="59">
        <v>0.2906</v>
      </c>
      <c r="G213" s="58">
        <v>1467.87</v>
      </c>
      <c r="H213" s="58">
        <v>1173.49</v>
      </c>
    </row>
    <row r="214" spans="1:8" ht="12">
      <c r="A214" s="29" t="s">
        <v>211</v>
      </c>
      <c r="B214" s="26">
        <v>5</v>
      </c>
      <c r="C214" s="59">
        <v>0</v>
      </c>
      <c r="D214" s="58">
        <v>0</v>
      </c>
      <c r="E214" s="62">
        <v>0</v>
      </c>
      <c r="F214" s="59">
        <v>1.443</v>
      </c>
      <c r="G214" s="58">
        <v>1392.01</v>
      </c>
      <c r="H214" s="58">
        <v>1113.62</v>
      </c>
    </row>
    <row r="215" spans="1:8" ht="12">
      <c r="A215" s="29" t="s">
        <v>254</v>
      </c>
      <c r="B215" s="26">
        <v>0</v>
      </c>
      <c r="C215" s="59">
        <v>0.3085</v>
      </c>
      <c r="D215" s="58">
        <f>C215*195</f>
        <v>60.1575</v>
      </c>
      <c r="E215" s="62">
        <f t="shared" si="12"/>
        <v>48.126000000000005</v>
      </c>
      <c r="F215" s="59">
        <v>0.158</v>
      </c>
      <c r="G215" s="58">
        <v>653.82</v>
      </c>
      <c r="H215" s="58">
        <v>523.04</v>
      </c>
    </row>
    <row r="216" spans="1:8" ht="12">
      <c r="A216" s="36" t="s">
        <v>104</v>
      </c>
      <c r="B216" s="37">
        <v>54</v>
      </c>
      <c r="C216" s="67">
        <v>22.3227</v>
      </c>
      <c r="D216" s="68">
        <f>C216*195</f>
        <v>4352.9265000000005</v>
      </c>
      <c r="E216" s="71">
        <f t="shared" si="12"/>
        <v>3482.3412000000008</v>
      </c>
      <c r="F216" s="67">
        <v>0.9292</v>
      </c>
      <c r="G216" s="68">
        <v>143.48</v>
      </c>
      <c r="H216" s="68">
        <v>114.78</v>
      </c>
    </row>
    <row r="217" spans="1:8" ht="12">
      <c r="A217" s="29" t="s">
        <v>230</v>
      </c>
      <c r="B217" s="7"/>
      <c r="C217" s="22">
        <f>SUM(C189:C216)</f>
        <v>52.2199</v>
      </c>
      <c r="D217" s="24">
        <f>SUM(D189:D216)</f>
        <v>10182.880500000001</v>
      </c>
      <c r="E217" s="25">
        <f>SUM(E189:E216)</f>
        <v>8146.3044</v>
      </c>
      <c r="F217" s="22">
        <f>SUM(F189:F216)</f>
        <v>21.281100000000006</v>
      </c>
      <c r="G217" s="24">
        <f>SUM(G189:G216)</f>
        <v>16652.410000000003</v>
      </c>
      <c r="H217" s="24">
        <f>SUM(H189:H216)</f>
        <v>13308.740000000003</v>
      </c>
    </row>
    <row r="218" spans="1:8" ht="12">
      <c r="A218" s="31" t="s">
        <v>229</v>
      </c>
      <c r="B218" s="11"/>
      <c r="C218" s="50">
        <f>SUM(C217,C188)</f>
        <v>67.833</v>
      </c>
      <c r="D218" s="51">
        <f>D188+D217</f>
        <v>12993.2385</v>
      </c>
      <c r="E218" s="52">
        <f>E188+E217</f>
        <v>10394.5908</v>
      </c>
      <c r="F218" s="50">
        <f>SUM(F188,F217)</f>
        <v>45.96450000000001</v>
      </c>
      <c r="G218" s="51">
        <f>SUM(G217,G188)</f>
        <v>22235.47</v>
      </c>
      <c r="H218" s="51">
        <f>SUM(H217,H188)</f>
        <v>17681.390000000003</v>
      </c>
    </row>
    <row r="219" spans="1:8" ht="12">
      <c r="A219" s="32" t="s">
        <v>133</v>
      </c>
      <c r="B219" s="12"/>
      <c r="C219" s="53">
        <f aca="true" t="shared" si="15" ref="C219:H219">SUM(C218,C153)</f>
        <v>5310.754</v>
      </c>
      <c r="D219" s="54">
        <f t="shared" si="15"/>
        <v>680296.3894999999</v>
      </c>
      <c r="E219" s="55">
        <f t="shared" si="15"/>
        <v>477506.7965</v>
      </c>
      <c r="F219" s="53">
        <f t="shared" si="15"/>
        <v>4989.301103</v>
      </c>
      <c r="G219" s="54">
        <f t="shared" si="15"/>
        <v>517117.55999999994</v>
      </c>
      <c r="H219" s="54">
        <f t="shared" si="15"/>
        <v>363472.26000000007</v>
      </c>
    </row>
    <row r="220" spans="1:8" s="4" customFormat="1" ht="12">
      <c r="A220" s="33"/>
      <c r="B220" s="1"/>
      <c r="C220" s="1"/>
      <c r="D220" s="1"/>
      <c r="E220" s="1"/>
      <c r="F220" s="13"/>
      <c r="G220" s="1"/>
      <c r="H220" s="1"/>
    </row>
    <row r="221" spans="1:8" ht="12">
      <c r="A221" s="33" t="s">
        <v>287</v>
      </c>
      <c r="B221" s="1"/>
      <c r="C221" s="13"/>
      <c r="D221" s="1"/>
      <c r="E221" s="1"/>
      <c r="F221" s="13"/>
      <c r="G221" s="13"/>
      <c r="H221" s="14"/>
    </row>
    <row r="222" ht="12">
      <c r="A222" s="33" t="s">
        <v>282</v>
      </c>
    </row>
    <row r="223" ht="12">
      <c r="A223" s="33" t="s">
        <v>283</v>
      </c>
    </row>
    <row r="224" ht="12">
      <c r="A224" s="33" t="s">
        <v>288</v>
      </c>
    </row>
    <row r="225" ht="12">
      <c r="A225" s="33" t="s">
        <v>286</v>
      </c>
    </row>
    <row r="226" ht="12">
      <c r="A226" s="70" t="s">
        <v>314</v>
      </c>
    </row>
  </sheetData>
  <sheetProtection/>
  <mergeCells count="3">
    <mergeCell ref="B1:C1"/>
    <mergeCell ref="D1:E1"/>
    <mergeCell ref="G1:H1"/>
  </mergeCells>
  <printOptions gridLines="1" horizontalCentered="1"/>
  <pageMargins left="0.2362204724409449" right="0.2362204724409449" top="0.6692913385826772" bottom="0.6299212598425197" header="0.2362204724409449" footer="0.15748031496062992"/>
  <pageSetup horizontalDpi="600" verticalDpi="600" orientation="portrait" paperSize="9" r:id="rId1"/>
  <headerFooter alignWithMargins="0">
    <oddHeader>&amp;C&amp;"Book Antiqua,Fett Kursiv"Anbau- und Produktionszahlen der D.O.C. und I.G.T . Weine Südtirols</oddHeader>
    <oddFooter>&amp;L&amp;"Times New Roman,Normale"&amp;9ODC_STAT_01_2014_AV_STAT&amp;R&amp;"Times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41.7109375" style="33" customWidth="1"/>
    <col min="2" max="2" width="6.7109375" style="5" hidden="1" customWidth="1"/>
    <col min="3" max="3" width="8.7109375" style="5" bestFit="1" customWidth="1"/>
    <col min="4" max="4" width="10.28125" style="5" bestFit="1" customWidth="1"/>
    <col min="5" max="5" width="9.57421875" style="5" bestFit="1" customWidth="1"/>
    <col min="6" max="6" width="8.57421875" style="49" customWidth="1"/>
    <col min="7" max="8" width="10.00390625" style="5" customWidth="1"/>
    <col min="9" max="16384" width="11.57421875" style="5" customWidth="1"/>
  </cols>
  <sheetData>
    <row r="1" spans="1:8" s="3" customFormat="1" ht="27" customHeight="1">
      <c r="A1" s="27"/>
      <c r="B1" s="72" t="s">
        <v>41</v>
      </c>
      <c r="C1" s="73"/>
      <c r="D1" s="74" t="s">
        <v>42</v>
      </c>
      <c r="E1" s="74"/>
      <c r="F1" s="47"/>
      <c r="G1" s="74" t="s">
        <v>320</v>
      </c>
      <c r="H1" s="74"/>
    </row>
    <row r="2" spans="1:8" s="2" customFormat="1" ht="36" customHeight="1">
      <c r="A2" s="28" t="s">
        <v>43</v>
      </c>
      <c r="B2" s="8" t="s">
        <v>138</v>
      </c>
      <c r="C2" s="9" t="s">
        <v>137</v>
      </c>
      <c r="D2" s="10" t="s">
        <v>280</v>
      </c>
      <c r="E2" s="19" t="s">
        <v>281</v>
      </c>
      <c r="F2" s="9" t="s">
        <v>196</v>
      </c>
      <c r="G2" s="10" t="s">
        <v>280</v>
      </c>
      <c r="H2" s="10" t="s">
        <v>281</v>
      </c>
    </row>
    <row r="3" spans="1:8" s="4" customFormat="1" ht="12">
      <c r="A3" s="29" t="s">
        <v>81</v>
      </c>
      <c r="B3" s="23">
        <v>359</v>
      </c>
      <c r="C3" s="22">
        <v>104.6583</v>
      </c>
      <c r="D3" s="24">
        <f>C3*125</f>
        <v>13082.2875</v>
      </c>
      <c r="E3" s="25">
        <f>D3*70/100</f>
        <v>9157.60125</v>
      </c>
      <c r="F3" s="61">
        <v>85.4841</v>
      </c>
      <c r="G3" s="24">
        <v>8326.43</v>
      </c>
      <c r="H3" s="24">
        <v>5817.72</v>
      </c>
    </row>
    <row r="4" spans="1:8" s="4" customFormat="1" ht="12">
      <c r="A4" s="29"/>
      <c r="B4" s="7"/>
      <c r="C4" s="40"/>
      <c r="D4" s="41"/>
      <c r="E4" s="42"/>
      <c r="F4" s="48"/>
      <c r="G4" s="41"/>
      <c r="H4" s="43"/>
    </row>
    <row r="5" spans="1:8" s="57" customFormat="1" ht="12">
      <c r="A5" s="26" t="s">
        <v>44</v>
      </c>
      <c r="B5" s="56">
        <v>1094</v>
      </c>
      <c r="C5" s="59">
        <v>326.5447</v>
      </c>
      <c r="D5" s="58">
        <f>C5*140</f>
        <v>45716.257999999994</v>
      </c>
      <c r="E5" s="62">
        <f>D5*70/100</f>
        <v>32001.380599999997</v>
      </c>
      <c r="F5" s="13">
        <v>10.682344</v>
      </c>
      <c r="G5" s="58">
        <v>1072.63</v>
      </c>
      <c r="H5" s="58">
        <v>750.85</v>
      </c>
    </row>
    <row r="6" spans="1:8" ht="12">
      <c r="A6" s="30" t="s">
        <v>106</v>
      </c>
      <c r="B6" s="26">
        <v>0</v>
      </c>
      <c r="C6" s="59">
        <v>0</v>
      </c>
      <c r="D6" s="58">
        <v>0</v>
      </c>
      <c r="E6" s="62">
        <f>D6*70/100</f>
        <v>0</v>
      </c>
      <c r="F6" s="13">
        <v>48.259227</v>
      </c>
      <c r="G6" s="58">
        <v>6307.25</v>
      </c>
      <c r="H6" s="58">
        <v>4415.19</v>
      </c>
    </row>
    <row r="7" spans="1:8" s="57" customFormat="1" ht="12">
      <c r="A7" s="26" t="s">
        <v>113</v>
      </c>
      <c r="B7" s="56">
        <v>0</v>
      </c>
      <c r="C7" s="59">
        <v>0</v>
      </c>
      <c r="D7" s="58">
        <v>0</v>
      </c>
      <c r="E7" s="62">
        <v>0</v>
      </c>
      <c r="F7" s="13">
        <v>3.569856</v>
      </c>
      <c r="G7" s="58">
        <v>466.09</v>
      </c>
      <c r="H7" s="58">
        <v>326.26</v>
      </c>
    </row>
    <row r="8" spans="1:8" ht="12">
      <c r="A8" s="30" t="s">
        <v>135</v>
      </c>
      <c r="B8" s="26">
        <v>0</v>
      </c>
      <c r="C8" s="59">
        <v>0</v>
      </c>
      <c r="D8" s="58">
        <v>0</v>
      </c>
      <c r="E8" s="62">
        <v>0</v>
      </c>
      <c r="F8" s="13">
        <v>13.061447</v>
      </c>
      <c r="G8" s="58">
        <v>1763.79</v>
      </c>
      <c r="H8" s="58">
        <v>1234.66</v>
      </c>
    </row>
    <row r="9" spans="1:8" ht="12">
      <c r="A9" s="30" t="s">
        <v>221</v>
      </c>
      <c r="B9" s="26"/>
      <c r="C9" s="59">
        <v>0</v>
      </c>
      <c r="D9" s="58">
        <v>0</v>
      </c>
      <c r="E9" s="62">
        <v>0</v>
      </c>
      <c r="F9" s="13">
        <v>1.7136</v>
      </c>
      <c r="G9" s="58">
        <v>106</v>
      </c>
      <c r="H9" s="58">
        <v>74.2</v>
      </c>
    </row>
    <row r="10" spans="1:8" ht="12">
      <c r="A10" s="30" t="s">
        <v>116</v>
      </c>
      <c r="B10" s="26">
        <v>0</v>
      </c>
      <c r="C10" s="59">
        <v>0</v>
      </c>
      <c r="D10" s="58">
        <v>0</v>
      </c>
      <c r="E10" s="62">
        <v>0</v>
      </c>
      <c r="F10" s="13">
        <v>70.529336</v>
      </c>
      <c r="G10" s="58">
        <v>9272.85</v>
      </c>
      <c r="H10" s="58">
        <v>6491.01</v>
      </c>
    </row>
    <row r="11" spans="1:8" ht="12">
      <c r="A11" s="30" t="s">
        <v>118</v>
      </c>
      <c r="B11" s="26">
        <v>0</v>
      </c>
      <c r="C11" s="59">
        <v>0</v>
      </c>
      <c r="D11" s="58">
        <v>0</v>
      </c>
      <c r="E11" s="62">
        <v>0</v>
      </c>
      <c r="F11" s="13">
        <v>81.345371</v>
      </c>
      <c r="G11" s="58">
        <v>10512.42</v>
      </c>
      <c r="H11" s="58">
        <v>7351.55</v>
      </c>
    </row>
    <row r="12" spans="1:8" ht="12">
      <c r="A12" s="30" t="s">
        <v>134</v>
      </c>
      <c r="B12" s="26">
        <v>0</v>
      </c>
      <c r="C12" s="59">
        <v>0</v>
      </c>
      <c r="D12" s="58">
        <v>0</v>
      </c>
      <c r="E12" s="62">
        <v>0</v>
      </c>
      <c r="F12" s="13">
        <v>21.371119</v>
      </c>
      <c r="G12" s="58">
        <v>2678.76</v>
      </c>
      <c r="H12" s="58">
        <v>1874.43</v>
      </c>
    </row>
    <row r="13" spans="1:8" ht="12">
      <c r="A13" s="30" t="s">
        <v>119</v>
      </c>
      <c r="B13" s="26">
        <v>0</v>
      </c>
      <c r="C13" s="59">
        <v>0</v>
      </c>
      <c r="D13" s="58">
        <v>0</v>
      </c>
      <c r="E13" s="62">
        <v>0</v>
      </c>
      <c r="F13" s="13">
        <v>71.3135</v>
      </c>
      <c r="G13" s="58">
        <v>9372.46</v>
      </c>
      <c r="H13" s="58">
        <v>6558.16</v>
      </c>
    </row>
    <row r="14" spans="1:8" s="4" customFormat="1" ht="12">
      <c r="A14" s="29" t="s">
        <v>267</v>
      </c>
      <c r="B14" s="23">
        <f aca="true" t="shared" si="0" ref="B14:H14">SUM(B5:B13)</f>
        <v>1094</v>
      </c>
      <c r="C14" s="22">
        <f t="shared" si="0"/>
        <v>326.5447</v>
      </c>
      <c r="D14" s="24">
        <f t="shared" si="0"/>
        <v>45716.257999999994</v>
      </c>
      <c r="E14" s="25">
        <f t="shared" si="0"/>
        <v>32001.380599999997</v>
      </c>
      <c r="F14" s="22">
        <f t="shared" si="0"/>
        <v>321.8458</v>
      </c>
      <c r="G14" s="24">
        <f t="shared" si="0"/>
        <v>41552.25</v>
      </c>
      <c r="H14" s="24">
        <f t="shared" si="0"/>
        <v>29076.31</v>
      </c>
    </row>
    <row r="15" spans="1:8" s="4" customFormat="1" ht="12">
      <c r="A15" s="29"/>
      <c r="B15" s="7"/>
      <c r="C15" s="40"/>
      <c r="D15" s="41"/>
      <c r="E15" s="42"/>
      <c r="F15" s="22"/>
      <c r="G15" s="24"/>
      <c r="H15" s="24"/>
    </row>
    <row r="16" spans="1:8" ht="12">
      <c r="A16" s="30" t="s">
        <v>45</v>
      </c>
      <c r="B16" s="26">
        <v>216</v>
      </c>
      <c r="C16" s="59">
        <v>199.7827</v>
      </c>
      <c r="D16" s="58">
        <f>C16*125</f>
        <v>24972.8375</v>
      </c>
      <c r="E16" s="62">
        <f>D16*70/100</f>
        <v>17480.98625</v>
      </c>
      <c r="F16" s="13">
        <v>93.955203</v>
      </c>
      <c r="G16" s="14">
        <v>10454.47</v>
      </c>
      <c r="H16" s="58">
        <v>7316.87</v>
      </c>
    </row>
    <row r="17" spans="1:8" ht="12">
      <c r="A17" s="30" t="s">
        <v>125</v>
      </c>
      <c r="B17" s="26">
        <v>0</v>
      </c>
      <c r="C17" s="59">
        <v>0</v>
      </c>
      <c r="D17" s="58">
        <v>0</v>
      </c>
      <c r="E17" s="62">
        <v>0</v>
      </c>
      <c r="F17" s="13">
        <v>94.544496</v>
      </c>
      <c r="G17" s="14">
        <v>10566.76</v>
      </c>
      <c r="H17" s="58">
        <v>7393.1</v>
      </c>
    </row>
    <row r="18" spans="1:8" s="4" customFormat="1" ht="12">
      <c r="A18" s="29" t="s">
        <v>268</v>
      </c>
      <c r="B18" s="23">
        <f aca="true" t="shared" si="1" ref="B18:H18">SUM(B16:B17)</f>
        <v>216</v>
      </c>
      <c r="C18" s="22">
        <f t="shared" si="1"/>
        <v>199.7827</v>
      </c>
      <c r="D18" s="24">
        <f t="shared" si="1"/>
        <v>24972.8375</v>
      </c>
      <c r="E18" s="25">
        <f t="shared" si="1"/>
        <v>17480.98625</v>
      </c>
      <c r="F18" s="61">
        <f t="shared" si="1"/>
        <v>188.499699</v>
      </c>
      <c r="G18" s="64">
        <f t="shared" si="1"/>
        <v>21021.23</v>
      </c>
      <c r="H18" s="24">
        <f t="shared" si="1"/>
        <v>14709.970000000001</v>
      </c>
    </row>
    <row r="19" spans="1:8" s="4" customFormat="1" ht="12">
      <c r="A19" s="29"/>
      <c r="B19" s="7"/>
      <c r="C19" s="40"/>
      <c r="D19" s="41"/>
      <c r="E19" s="42"/>
      <c r="F19" s="48"/>
      <c r="G19" s="44"/>
      <c r="H19" s="41"/>
    </row>
    <row r="20" spans="1:8" s="4" customFormat="1" ht="12">
      <c r="A20" s="29" t="s">
        <v>46</v>
      </c>
      <c r="B20" s="23">
        <v>20</v>
      </c>
      <c r="C20" s="22">
        <v>2.1937</v>
      </c>
      <c r="D20" s="24">
        <f>C20*130</f>
        <v>285.18100000000004</v>
      </c>
      <c r="E20" s="25">
        <f>D20*70/100</f>
        <v>199.62670000000003</v>
      </c>
      <c r="F20" s="22">
        <v>0.9836</v>
      </c>
      <c r="G20" s="24">
        <v>102.64</v>
      </c>
      <c r="H20" s="24">
        <v>71.38</v>
      </c>
    </row>
    <row r="21" spans="1:8" s="4" customFormat="1" ht="12">
      <c r="A21" s="29"/>
      <c r="B21" s="7"/>
      <c r="C21" s="40"/>
      <c r="D21" s="41"/>
      <c r="E21" s="42"/>
      <c r="F21" s="40"/>
      <c r="G21" s="41"/>
      <c r="H21" s="41"/>
    </row>
    <row r="22" spans="1:9" ht="12">
      <c r="A22" s="30" t="s">
        <v>47</v>
      </c>
      <c r="B22" s="26">
        <v>1091</v>
      </c>
      <c r="C22" s="59">
        <v>493.6545</v>
      </c>
      <c r="D22" s="58">
        <f>C22*130</f>
        <v>64175.085</v>
      </c>
      <c r="E22" s="62">
        <f>D22*70/100</f>
        <v>44922.5595</v>
      </c>
      <c r="F22" s="59">
        <v>460.746976</v>
      </c>
      <c r="G22" s="60">
        <v>50737.46</v>
      </c>
      <c r="H22" s="60">
        <v>35479.99</v>
      </c>
      <c r="I22" s="35"/>
    </row>
    <row r="23" spans="1:8" ht="12">
      <c r="A23" s="30" t="s">
        <v>323</v>
      </c>
      <c r="B23" s="26">
        <v>0</v>
      </c>
      <c r="C23" s="59">
        <v>0</v>
      </c>
      <c r="D23" s="58">
        <v>0</v>
      </c>
      <c r="E23" s="62">
        <v>0</v>
      </c>
      <c r="F23" s="59">
        <v>1.4728</v>
      </c>
      <c r="G23" s="58">
        <v>134.33</v>
      </c>
      <c r="H23" s="58">
        <v>93.69</v>
      </c>
    </row>
    <row r="24" spans="1:8" ht="12">
      <c r="A24" s="30" t="s">
        <v>107</v>
      </c>
      <c r="B24" s="26">
        <v>0</v>
      </c>
      <c r="C24" s="59">
        <v>0</v>
      </c>
      <c r="D24" s="58">
        <v>0</v>
      </c>
      <c r="E24" s="62">
        <v>0</v>
      </c>
      <c r="F24" s="59">
        <v>3.125725</v>
      </c>
      <c r="G24" s="58">
        <v>296.16</v>
      </c>
      <c r="H24" s="58">
        <v>207.31</v>
      </c>
    </row>
    <row r="25" spans="1:8" s="4" customFormat="1" ht="12">
      <c r="A25" s="29" t="s">
        <v>269</v>
      </c>
      <c r="B25" s="23">
        <f aca="true" t="shared" si="2" ref="B25:H25">SUM(B22:B24)</f>
        <v>1091</v>
      </c>
      <c r="C25" s="22">
        <f t="shared" si="2"/>
        <v>493.6545</v>
      </c>
      <c r="D25" s="24">
        <f t="shared" si="2"/>
        <v>64175.085</v>
      </c>
      <c r="E25" s="25">
        <f t="shared" si="2"/>
        <v>44922.5595</v>
      </c>
      <c r="F25" s="22">
        <f t="shared" si="2"/>
        <v>465.345501</v>
      </c>
      <c r="G25" s="24">
        <f t="shared" si="2"/>
        <v>51167.950000000004</v>
      </c>
      <c r="H25" s="24">
        <f t="shared" si="2"/>
        <v>35780.99</v>
      </c>
    </row>
    <row r="26" spans="1:8" s="4" customFormat="1" ht="12">
      <c r="A26" s="29"/>
      <c r="B26" s="7"/>
      <c r="C26" s="40"/>
      <c r="D26" s="41"/>
      <c r="E26" s="42"/>
      <c r="F26" s="40"/>
      <c r="G26" s="41"/>
      <c r="H26" s="41"/>
    </row>
    <row r="27" spans="1:8" ht="12">
      <c r="A27" s="30" t="s">
        <v>59</v>
      </c>
      <c r="B27" s="26">
        <v>1046</v>
      </c>
      <c r="C27" s="59">
        <v>512.0018</v>
      </c>
      <c r="D27" s="58">
        <f>C27*120</f>
        <v>61440.216</v>
      </c>
      <c r="E27" s="62">
        <f>D27*70/100</f>
        <v>43008.1512</v>
      </c>
      <c r="F27" s="59">
        <v>493.207612</v>
      </c>
      <c r="G27" s="58">
        <v>43084.5</v>
      </c>
      <c r="H27" s="58">
        <v>30143.73</v>
      </c>
    </row>
    <row r="28" spans="1:8" ht="12">
      <c r="A28" s="30" t="s">
        <v>195</v>
      </c>
      <c r="B28" s="26">
        <v>0</v>
      </c>
      <c r="C28" s="59">
        <v>0</v>
      </c>
      <c r="D28" s="58">
        <v>0</v>
      </c>
      <c r="E28" s="62">
        <v>0</v>
      </c>
      <c r="F28" s="59">
        <v>1.896586</v>
      </c>
      <c r="G28" s="58">
        <v>163.46</v>
      </c>
      <c r="H28" s="58">
        <v>54.5</v>
      </c>
    </row>
    <row r="29" spans="1:8" ht="12">
      <c r="A29" s="30" t="s">
        <v>215</v>
      </c>
      <c r="B29" s="26">
        <v>0</v>
      </c>
      <c r="C29" s="59">
        <v>0</v>
      </c>
      <c r="D29" s="58">
        <v>0</v>
      </c>
      <c r="E29" s="62">
        <v>0</v>
      </c>
      <c r="F29" s="59">
        <v>2.271202</v>
      </c>
      <c r="G29" s="58">
        <v>172.61</v>
      </c>
      <c r="H29" s="58">
        <v>71.9</v>
      </c>
    </row>
    <row r="30" spans="1:8" s="4" customFormat="1" ht="12">
      <c r="A30" s="29" t="s">
        <v>270</v>
      </c>
      <c r="B30" s="23">
        <f aca="true" t="shared" si="3" ref="B30:H30">SUM(B27:B29)</f>
        <v>1046</v>
      </c>
      <c r="C30" s="22">
        <f t="shared" si="3"/>
        <v>512.0018</v>
      </c>
      <c r="D30" s="24">
        <f t="shared" si="3"/>
        <v>61440.216</v>
      </c>
      <c r="E30" s="25">
        <f t="shared" si="3"/>
        <v>43008.1512</v>
      </c>
      <c r="F30" s="22">
        <f t="shared" si="3"/>
        <v>497.3754</v>
      </c>
      <c r="G30" s="24">
        <f t="shared" si="3"/>
        <v>43420.57</v>
      </c>
      <c r="H30" s="24">
        <f t="shared" si="3"/>
        <v>30270.13</v>
      </c>
    </row>
    <row r="31" spans="1:8" s="4" customFormat="1" ht="12">
      <c r="A31" s="29"/>
      <c r="B31" s="7"/>
      <c r="C31" s="40"/>
      <c r="D31" s="41"/>
      <c r="E31" s="42"/>
      <c r="F31" s="40"/>
      <c r="G31" s="41"/>
      <c r="H31" s="41"/>
    </row>
    <row r="32" spans="1:8" ht="12">
      <c r="A32" s="30" t="s">
        <v>51</v>
      </c>
      <c r="B32" s="26">
        <v>230</v>
      </c>
      <c r="C32" s="59">
        <v>86.2277</v>
      </c>
      <c r="D32" s="58">
        <f>C32*100</f>
        <v>8622.77</v>
      </c>
      <c r="E32" s="62">
        <f>D32*70/100</f>
        <v>6035.939</v>
      </c>
      <c r="F32" s="59">
        <v>75.841848</v>
      </c>
      <c r="G32" s="58">
        <v>6286.96</v>
      </c>
      <c r="H32" s="58">
        <v>4383.91</v>
      </c>
    </row>
    <row r="33" spans="1:8" ht="12">
      <c r="A33" s="30" t="s">
        <v>194</v>
      </c>
      <c r="B33" s="26">
        <v>0</v>
      </c>
      <c r="C33" s="59">
        <v>0</v>
      </c>
      <c r="D33" s="58">
        <v>0</v>
      </c>
      <c r="E33" s="62">
        <v>0</v>
      </c>
      <c r="F33" s="59">
        <v>1.925852</v>
      </c>
      <c r="G33" s="58">
        <v>148.77</v>
      </c>
      <c r="H33" s="58">
        <v>59.51</v>
      </c>
    </row>
    <row r="34" spans="1:8" s="4" customFormat="1" ht="12">
      <c r="A34" s="29" t="s">
        <v>271</v>
      </c>
      <c r="B34" s="23">
        <f>B32</f>
        <v>230</v>
      </c>
      <c r="C34" s="22">
        <f>C32</f>
        <v>86.2277</v>
      </c>
      <c r="D34" s="24">
        <f>D32</f>
        <v>8622.77</v>
      </c>
      <c r="E34" s="25">
        <f>E32</f>
        <v>6035.939</v>
      </c>
      <c r="F34" s="22">
        <f>SUM(F32:F33)</f>
        <v>77.7677</v>
      </c>
      <c r="G34" s="24">
        <f>SUM(G32:G33)</f>
        <v>6435.7300000000005</v>
      </c>
      <c r="H34" s="24">
        <f>SUM(H32:H33)</f>
        <v>4443.42</v>
      </c>
    </row>
    <row r="35" spans="1:8" s="4" customFormat="1" ht="12">
      <c r="A35" s="29"/>
      <c r="B35" s="7"/>
      <c r="C35" s="40"/>
      <c r="D35" s="41"/>
      <c r="E35" s="42"/>
      <c r="F35" s="40"/>
      <c r="G35" s="41"/>
      <c r="H35" s="41"/>
    </row>
    <row r="36" spans="1:8" s="4" customFormat="1" ht="12">
      <c r="A36" s="29" t="s">
        <v>96</v>
      </c>
      <c r="B36" s="23">
        <v>54</v>
      </c>
      <c r="C36" s="22">
        <v>21.3278</v>
      </c>
      <c r="D36" s="24">
        <f>C36*120</f>
        <v>2559.336</v>
      </c>
      <c r="E36" s="25">
        <f>D36*70/100</f>
        <v>1791.5351999999998</v>
      </c>
      <c r="F36" s="22">
        <v>20.5817</v>
      </c>
      <c r="G36" s="24">
        <v>1712.13</v>
      </c>
      <c r="H36" s="24">
        <v>1184.34</v>
      </c>
    </row>
    <row r="37" spans="1:8" s="4" customFormat="1" ht="12">
      <c r="A37" s="29"/>
      <c r="B37" s="7"/>
      <c r="C37" s="40"/>
      <c r="D37" s="41"/>
      <c r="E37" s="42"/>
      <c r="F37" s="40"/>
      <c r="G37" s="41"/>
      <c r="H37" s="41"/>
    </row>
    <row r="38" spans="1:8" s="4" customFormat="1" ht="12">
      <c r="A38" s="29" t="s">
        <v>124</v>
      </c>
      <c r="B38" s="23">
        <v>311</v>
      </c>
      <c r="C38" s="22">
        <v>142.4172</v>
      </c>
      <c r="D38" s="24">
        <f>C38*130</f>
        <v>18514.236</v>
      </c>
      <c r="E38" s="25">
        <f>D38*70/100</f>
        <v>12959.9652</v>
      </c>
      <c r="F38" s="22">
        <v>138.546902</v>
      </c>
      <c r="G38" s="24">
        <v>14918.23</v>
      </c>
      <c r="H38" s="24">
        <v>10442</v>
      </c>
    </row>
    <row r="39" spans="1:8" s="4" customFormat="1" ht="12">
      <c r="A39" s="29"/>
      <c r="B39" s="7"/>
      <c r="C39" s="22"/>
      <c r="D39" s="24"/>
      <c r="E39" s="25"/>
      <c r="F39" s="40"/>
      <c r="G39" s="41"/>
      <c r="H39" s="41"/>
    </row>
    <row r="40" spans="1:8" s="4" customFormat="1" ht="12">
      <c r="A40" s="29" t="s">
        <v>55</v>
      </c>
      <c r="B40" s="23">
        <v>91</v>
      </c>
      <c r="C40" s="22">
        <v>36.7212</v>
      </c>
      <c r="D40" s="24">
        <f>C40*130</f>
        <v>4773.756</v>
      </c>
      <c r="E40" s="25">
        <f>D40*70/100</f>
        <v>3341.6292000000003</v>
      </c>
      <c r="F40" s="22">
        <v>34.1514</v>
      </c>
      <c r="G40" s="24">
        <v>2989.59</v>
      </c>
      <c r="H40" s="24">
        <v>2092.19</v>
      </c>
    </row>
    <row r="41" spans="1:8" s="4" customFormat="1" ht="12">
      <c r="A41" s="29"/>
      <c r="B41" s="7"/>
      <c r="C41" s="40"/>
      <c r="D41" s="41"/>
      <c r="E41" s="42"/>
      <c r="F41" s="40"/>
      <c r="G41" s="41"/>
      <c r="H41" s="41"/>
    </row>
    <row r="42" spans="1:8" s="4" customFormat="1" ht="12">
      <c r="A42" s="29" t="s">
        <v>272</v>
      </c>
      <c r="B42" s="23" t="e">
        <f>#REF!</f>
        <v>#REF!</v>
      </c>
      <c r="C42" s="22">
        <v>601.395</v>
      </c>
      <c r="D42" s="24">
        <f>C42*130</f>
        <v>78181.34999999999</v>
      </c>
      <c r="E42" s="25">
        <f>D42*70/100</f>
        <v>54726.94499999999</v>
      </c>
      <c r="F42" s="22">
        <v>585.450201</v>
      </c>
      <c r="G42" s="24">
        <v>66766.97</v>
      </c>
      <c r="H42" s="24">
        <v>46726.77</v>
      </c>
    </row>
    <row r="43" spans="1:8" s="4" customFormat="1" ht="12">
      <c r="A43" s="29"/>
      <c r="B43" s="7"/>
      <c r="C43" s="40"/>
      <c r="D43" s="41"/>
      <c r="E43" s="42"/>
      <c r="F43" s="40"/>
      <c r="G43" s="41"/>
      <c r="H43" s="41"/>
    </row>
    <row r="44" spans="1:8" ht="12">
      <c r="A44" s="30" t="s">
        <v>57</v>
      </c>
      <c r="B44" s="26">
        <v>656</v>
      </c>
      <c r="C44" s="59">
        <v>300.1904</v>
      </c>
      <c r="D44" s="58">
        <f>C44*130</f>
        <v>39024.752</v>
      </c>
      <c r="E44" s="62">
        <f>D44*70/100</f>
        <v>27317.3264</v>
      </c>
      <c r="F44" s="59">
        <v>289.943084</v>
      </c>
      <c r="G44" s="58">
        <v>25676.42</v>
      </c>
      <c r="H44" s="58">
        <v>17924.54</v>
      </c>
    </row>
    <row r="45" spans="1:8" ht="12">
      <c r="A45" s="30" t="s">
        <v>193</v>
      </c>
      <c r="B45" s="26">
        <v>0</v>
      </c>
      <c r="C45" s="59">
        <v>0</v>
      </c>
      <c r="D45" s="58">
        <v>0</v>
      </c>
      <c r="E45" s="62">
        <v>0</v>
      </c>
      <c r="F45" s="59">
        <v>0.505116</v>
      </c>
      <c r="G45" s="58">
        <v>38.35</v>
      </c>
      <c r="H45" s="58">
        <v>11.72</v>
      </c>
    </row>
    <row r="46" spans="1:8" s="4" customFormat="1" ht="12">
      <c r="A46" s="29" t="s">
        <v>273</v>
      </c>
      <c r="B46" s="23">
        <f>B44</f>
        <v>656</v>
      </c>
      <c r="C46" s="22">
        <f>C44</f>
        <v>300.1904</v>
      </c>
      <c r="D46" s="24">
        <f>D44</f>
        <v>39024.752</v>
      </c>
      <c r="E46" s="25">
        <f>E44</f>
        <v>27317.3264</v>
      </c>
      <c r="F46" s="22">
        <f>SUM(F44:F45)</f>
        <v>290.4482</v>
      </c>
      <c r="G46" s="24">
        <f>SUM(G44:G45)</f>
        <v>25714.769999999997</v>
      </c>
      <c r="H46" s="24">
        <f>SUM(H44:H45)</f>
        <v>17936.260000000002</v>
      </c>
    </row>
    <row r="47" spans="1:8" s="4" customFormat="1" ht="12">
      <c r="A47" s="29"/>
      <c r="B47" s="7"/>
      <c r="C47" s="40"/>
      <c r="D47" s="41"/>
      <c r="E47" s="42"/>
      <c r="F47" s="40"/>
      <c r="G47" s="41"/>
      <c r="H47" s="41"/>
    </row>
    <row r="48" spans="1:8" s="4" customFormat="1" ht="12">
      <c r="A48" s="29" t="s">
        <v>97</v>
      </c>
      <c r="B48" s="23">
        <v>20</v>
      </c>
      <c r="C48" s="22">
        <v>2.7483</v>
      </c>
      <c r="D48" s="24">
        <f>C48*130</f>
        <v>357.279</v>
      </c>
      <c r="E48" s="25">
        <f>D48*70/100</f>
        <v>250.09529999999998</v>
      </c>
      <c r="F48" s="22">
        <v>2.4695</v>
      </c>
      <c r="G48" s="24">
        <v>262.74</v>
      </c>
      <c r="H48" s="24">
        <v>183.92</v>
      </c>
    </row>
    <row r="49" spans="1:8" s="4" customFormat="1" ht="12">
      <c r="A49" s="29"/>
      <c r="B49" s="7"/>
      <c r="C49" s="40"/>
      <c r="D49" s="41"/>
      <c r="E49" s="42"/>
      <c r="F49" s="40"/>
      <c r="G49" s="41"/>
      <c r="H49" s="41"/>
    </row>
    <row r="50" spans="1:8" ht="12">
      <c r="A50" s="30" t="s">
        <v>53</v>
      </c>
      <c r="B50" s="26">
        <v>1012</v>
      </c>
      <c r="C50" s="59">
        <v>427.1658</v>
      </c>
      <c r="D50" s="58">
        <f>C50*130</f>
        <v>55531.554</v>
      </c>
      <c r="E50" s="62">
        <f>D50*70/100</f>
        <v>38872.0878</v>
      </c>
      <c r="F50" s="59">
        <v>403.118223</v>
      </c>
      <c r="G50" s="58">
        <v>42624.95</v>
      </c>
      <c r="H50" s="58">
        <v>29823.74</v>
      </c>
    </row>
    <row r="51" spans="1:8" ht="12">
      <c r="A51" s="30" t="s">
        <v>109</v>
      </c>
      <c r="B51" s="26">
        <v>0</v>
      </c>
      <c r="C51" s="59">
        <v>0</v>
      </c>
      <c r="D51" s="58">
        <v>0</v>
      </c>
      <c r="E51" s="62">
        <v>0</v>
      </c>
      <c r="F51" s="59">
        <v>0.458577</v>
      </c>
      <c r="G51" s="58">
        <v>53.88</v>
      </c>
      <c r="H51" s="58">
        <v>37.72</v>
      </c>
    </row>
    <row r="52" spans="1:8" s="4" customFormat="1" ht="12">
      <c r="A52" s="29" t="s">
        <v>274</v>
      </c>
      <c r="B52" s="23">
        <f>B50</f>
        <v>1012</v>
      </c>
      <c r="C52" s="22">
        <f>C50</f>
        <v>427.1658</v>
      </c>
      <c r="D52" s="24">
        <f>D50</f>
        <v>55531.554</v>
      </c>
      <c r="E52" s="25">
        <f>E50</f>
        <v>38872.0878</v>
      </c>
      <c r="F52" s="22">
        <f>SUM(F50:F51)</f>
        <v>403.5768</v>
      </c>
      <c r="G52" s="24">
        <f>SUM(G50:G51)</f>
        <v>42678.829999999994</v>
      </c>
      <c r="H52" s="24">
        <f>SUM(H50:H51)</f>
        <v>29861.460000000003</v>
      </c>
    </row>
    <row r="53" spans="1:8" s="4" customFormat="1" ht="12">
      <c r="A53" s="29"/>
      <c r="B53" s="7"/>
      <c r="C53" s="40"/>
      <c r="D53" s="41"/>
      <c r="E53" s="42"/>
      <c r="F53" s="40"/>
      <c r="G53" s="41"/>
      <c r="H53" s="41"/>
    </row>
    <row r="54" spans="1:8" s="4" customFormat="1" ht="12">
      <c r="A54" s="29" t="s">
        <v>56</v>
      </c>
      <c r="B54" s="23">
        <v>2</v>
      </c>
      <c r="C54" s="22">
        <v>0.2271</v>
      </c>
      <c r="D54" s="24">
        <f>C54*130</f>
        <v>29.523</v>
      </c>
      <c r="E54" s="25">
        <f>D54*70/100</f>
        <v>20.6661</v>
      </c>
      <c r="F54" s="22">
        <v>0.2271</v>
      </c>
      <c r="G54" s="24">
        <v>23.04</v>
      </c>
      <c r="H54" s="24">
        <v>16.13</v>
      </c>
    </row>
    <row r="55" spans="1:8" s="4" customFormat="1" ht="12">
      <c r="A55" s="29"/>
      <c r="B55" s="7"/>
      <c r="C55" s="40"/>
      <c r="D55" s="41"/>
      <c r="E55" s="42"/>
      <c r="F55" s="40"/>
      <c r="G55" s="41"/>
      <c r="H55" s="41"/>
    </row>
    <row r="56" spans="1:8" ht="12">
      <c r="A56" s="30" t="s">
        <v>54</v>
      </c>
      <c r="B56" s="26">
        <v>617</v>
      </c>
      <c r="C56" s="59">
        <v>385.7345</v>
      </c>
      <c r="D56" s="58">
        <f>C56*120</f>
        <v>46288.14</v>
      </c>
      <c r="E56" s="62">
        <f>D56*70/100</f>
        <v>32401.697999999997</v>
      </c>
      <c r="F56" s="59">
        <v>343.238328</v>
      </c>
      <c r="G56" s="58">
        <v>27124.79</v>
      </c>
      <c r="H56" s="58">
        <v>18927.9</v>
      </c>
    </row>
    <row r="57" spans="1:8" ht="12">
      <c r="A57" s="30" t="s">
        <v>146</v>
      </c>
      <c r="B57" s="26"/>
      <c r="C57" s="59">
        <v>0</v>
      </c>
      <c r="D57" s="58">
        <v>0</v>
      </c>
      <c r="E57" s="62">
        <v>0</v>
      </c>
      <c r="F57" s="59">
        <v>8.205122</v>
      </c>
      <c r="G57" s="58">
        <v>728.03</v>
      </c>
      <c r="H57" s="58">
        <v>509.31</v>
      </c>
    </row>
    <row r="58" spans="1:8" ht="12">
      <c r="A58" s="30" t="s">
        <v>192</v>
      </c>
      <c r="B58" s="26">
        <v>0</v>
      </c>
      <c r="C58" s="59">
        <v>0</v>
      </c>
      <c r="D58" s="58">
        <v>0</v>
      </c>
      <c r="E58" s="62">
        <v>0</v>
      </c>
      <c r="F58" s="59">
        <v>8.896867</v>
      </c>
      <c r="G58" s="58">
        <v>623.14</v>
      </c>
      <c r="H58" s="58">
        <v>435.34</v>
      </c>
    </row>
    <row r="59" spans="1:8" ht="12">
      <c r="A59" s="30" t="s">
        <v>123</v>
      </c>
      <c r="B59" s="26">
        <v>0</v>
      </c>
      <c r="C59" s="59">
        <v>0</v>
      </c>
      <c r="D59" s="58">
        <v>0</v>
      </c>
      <c r="E59" s="62">
        <v>0</v>
      </c>
      <c r="F59" s="59">
        <v>0.807382</v>
      </c>
      <c r="G59" s="58">
        <v>49.23</v>
      </c>
      <c r="H59" s="58">
        <v>34.46</v>
      </c>
    </row>
    <row r="60" spans="1:8" s="4" customFormat="1" ht="12">
      <c r="A60" s="29" t="s">
        <v>275</v>
      </c>
      <c r="B60" s="23">
        <f>B56</f>
        <v>617</v>
      </c>
      <c r="C60" s="22">
        <f>C56</f>
        <v>385.7345</v>
      </c>
      <c r="D60" s="24">
        <f>D56</f>
        <v>46288.14</v>
      </c>
      <c r="E60" s="25">
        <f>E56</f>
        <v>32401.697999999997</v>
      </c>
      <c r="F60" s="22">
        <f>SUM(F56:F59)</f>
        <v>361.14769900000005</v>
      </c>
      <c r="G60" s="24">
        <f>SUM(G56:G59)</f>
        <v>28525.19</v>
      </c>
      <c r="H60" s="24">
        <f>SUM(H56:H59)</f>
        <v>19907.010000000002</v>
      </c>
    </row>
    <row r="61" spans="1:8" s="4" customFormat="1" ht="12">
      <c r="A61" s="29"/>
      <c r="B61" s="23"/>
      <c r="C61" s="40"/>
      <c r="D61" s="41"/>
      <c r="E61" s="42"/>
      <c r="F61" s="40"/>
      <c r="G61" s="41"/>
      <c r="H61" s="41"/>
    </row>
    <row r="62" spans="1:8" ht="12">
      <c r="A62" s="30" t="s">
        <v>276</v>
      </c>
      <c r="B62" s="26">
        <v>442</v>
      </c>
      <c r="C62" s="59">
        <v>161.6222</v>
      </c>
      <c r="D62" s="58">
        <f>C62*110</f>
        <v>17778.442</v>
      </c>
      <c r="E62" s="62">
        <f>D62*70/100</f>
        <v>12444.909399999999</v>
      </c>
      <c r="F62" s="13">
        <v>143.2732</v>
      </c>
      <c r="G62" s="58">
        <v>10508.64</v>
      </c>
      <c r="H62" s="14">
        <v>7339.46</v>
      </c>
    </row>
    <row r="63" spans="1:8" ht="12">
      <c r="A63" s="30" t="s">
        <v>324</v>
      </c>
      <c r="B63" s="1">
        <v>0</v>
      </c>
      <c r="C63" s="1">
        <v>0</v>
      </c>
      <c r="D63" s="1">
        <v>0</v>
      </c>
      <c r="E63" s="63">
        <v>0</v>
      </c>
      <c r="F63" s="59">
        <v>4.2269</v>
      </c>
      <c r="G63" s="58">
        <v>340.76</v>
      </c>
      <c r="H63" s="58">
        <v>238.32</v>
      </c>
    </row>
    <row r="64" spans="1:8" s="4" customFormat="1" ht="12">
      <c r="A64" s="29" t="s">
        <v>276</v>
      </c>
      <c r="B64" s="23">
        <v>442</v>
      </c>
      <c r="C64" s="22">
        <f>SUM(C62:C63)</f>
        <v>161.6222</v>
      </c>
      <c r="D64" s="24">
        <f>C64*110</f>
        <v>17778.442</v>
      </c>
      <c r="E64" s="25">
        <f>D64*70/100</f>
        <v>12444.909399999999</v>
      </c>
      <c r="F64" s="22">
        <f>SUM(F62:F63)</f>
        <v>147.5001</v>
      </c>
      <c r="G64" s="24">
        <f>SUM(G62:G63)</f>
        <v>10849.4</v>
      </c>
      <c r="H64" s="24">
        <f>SUM(H62:H63)</f>
        <v>7577.78</v>
      </c>
    </row>
    <row r="65" spans="1:8" s="4" customFormat="1" ht="12">
      <c r="A65" s="29"/>
      <c r="B65" s="7"/>
      <c r="C65" s="40"/>
      <c r="D65" s="41"/>
      <c r="E65" s="42"/>
      <c r="F65" s="48"/>
      <c r="G65" s="41"/>
      <c r="H65" s="41"/>
    </row>
    <row r="66" spans="1:8" ht="12">
      <c r="A66" s="30" t="s">
        <v>48</v>
      </c>
      <c r="B66" s="26">
        <v>875</v>
      </c>
      <c r="C66" s="59">
        <v>443.8059</v>
      </c>
      <c r="D66" s="58">
        <f>C66*140</f>
        <v>62132.826</v>
      </c>
      <c r="E66" s="62">
        <f>D66*70/100</f>
        <v>43492.978200000005</v>
      </c>
      <c r="F66" s="59">
        <v>341.922701</v>
      </c>
      <c r="G66" s="58">
        <v>34957.33</v>
      </c>
      <c r="H66" s="58">
        <v>24432.35</v>
      </c>
    </row>
    <row r="67" spans="1:8" ht="12">
      <c r="A67" s="30" t="s">
        <v>143</v>
      </c>
      <c r="B67" s="26"/>
      <c r="C67" s="59">
        <v>0</v>
      </c>
      <c r="D67" s="58">
        <v>0</v>
      </c>
      <c r="E67" s="62">
        <v>0</v>
      </c>
      <c r="F67" s="59">
        <v>28.098559</v>
      </c>
      <c r="G67" s="58">
        <v>3093.12</v>
      </c>
      <c r="H67" s="58">
        <v>2160.59</v>
      </c>
    </row>
    <row r="68" spans="1:8" ht="12">
      <c r="A68" s="30" t="s">
        <v>189</v>
      </c>
      <c r="B68" s="26">
        <v>0</v>
      </c>
      <c r="C68" s="59">
        <v>0</v>
      </c>
      <c r="D68" s="58">
        <v>0</v>
      </c>
      <c r="E68" s="62">
        <v>0</v>
      </c>
      <c r="F68" s="59">
        <v>53.41464</v>
      </c>
      <c r="G68" s="58">
        <v>5037.04</v>
      </c>
      <c r="H68" s="58">
        <v>3522.4</v>
      </c>
    </row>
    <row r="69" spans="1:8" s="4" customFormat="1" ht="12">
      <c r="A69" s="29" t="s">
        <v>48</v>
      </c>
      <c r="B69" s="23">
        <f>B66</f>
        <v>875</v>
      </c>
      <c r="C69" s="22">
        <f>C66</f>
        <v>443.8059</v>
      </c>
      <c r="D69" s="24">
        <f>D66</f>
        <v>62132.826</v>
      </c>
      <c r="E69" s="25">
        <f>E66</f>
        <v>43492.978200000005</v>
      </c>
      <c r="F69" s="22">
        <f>SUM(F66:F68)</f>
        <v>423.43590000000006</v>
      </c>
      <c r="G69" s="24">
        <f>SUM(G66:G68)</f>
        <v>43087.490000000005</v>
      </c>
      <c r="H69" s="24">
        <f>SUM(H66:H68)</f>
        <v>30115.34</v>
      </c>
    </row>
    <row r="70" spans="1:8" s="4" customFormat="1" ht="12">
      <c r="A70" s="29"/>
      <c r="B70" s="7"/>
      <c r="C70" s="40"/>
      <c r="D70" s="41"/>
      <c r="E70" s="42"/>
      <c r="F70" s="40"/>
      <c r="G70" s="41"/>
      <c r="H70" s="41"/>
    </row>
    <row r="71" spans="1:8" s="4" customFormat="1" ht="12">
      <c r="A71" s="29" t="s">
        <v>49</v>
      </c>
      <c r="B71" s="23">
        <v>3</v>
      </c>
      <c r="C71" s="22">
        <v>0.9708</v>
      </c>
      <c r="D71" s="24">
        <f>C71*110</f>
        <v>106.788</v>
      </c>
      <c r="E71" s="25">
        <f>D71*70/100</f>
        <v>74.7516</v>
      </c>
      <c r="F71" s="22">
        <v>0.7651</v>
      </c>
      <c r="G71" s="24">
        <v>47.7</v>
      </c>
      <c r="H71" s="24">
        <v>33.04</v>
      </c>
    </row>
    <row r="72" spans="1:8" s="4" customFormat="1" ht="12">
      <c r="A72" s="29"/>
      <c r="B72" s="7"/>
      <c r="C72" s="40"/>
      <c r="D72" s="41"/>
      <c r="E72" s="42"/>
      <c r="F72" s="40"/>
      <c r="G72" s="41"/>
      <c r="H72" s="41"/>
    </row>
    <row r="73" spans="1:8" ht="12">
      <c r="A73" s="30" t="s">
        <v>50</v>
      </c>
      <c r="B73" s="26">
        <v>491</v>
      </c>
      <c r="C73" s="59">
        <v>188.7568</v>
      </c>
      <c r="D73" s="58">
        <f>C73*130</f>
        <v>24538.384</v>
      </c>
      <c r="E73" s="62">
        <f>D73*70/100</f>
        <v>17176.8688</v>
      </c>
      <c r="F73" s="59">
        <v>164.960402</v>
      </c>
      <c r="G73" s="58">
        <v>15422.87</v>
      </c>
      <c r="H73" s="58">
        <v>10769.2</v>
      </c>
    </row>
    <row r="74" spans="1:8" ht="12">
      <c r="A74" s="30" t="s">
        <v>145</v>
      </c>
      <c r="B74" s="26"/>
      <c r="C74" s="59">
        <v>0</v>
      </c>
      <c r="D74" s="58">
        <v>0</v>
      </c>
      <c r="E74" s="62">
        <v>0</v>
      </c>
      <c r="F74" s="59">
        <v>4.05356</v>
      </c>
      <c r="G74" s="58">
        <v>333.99</v>
      </c>
      <c r="H74" s="58">
        <v>232.67</v>
      </c>
    </row>
    <row r="75" spans="1:8" ht="12">
      <c r="A75" s="30" t="s">
        <v>108</v>
      </c>
      <c r="B75" s="26">
        <v>0</v>
      </c>
      <c r="C75" s="59">
        <v>0</v>
      </c>
      <c r="D75" s="58">
        <v>0</v>
      </c>
      <c r="E75" s="62">
        <v>0</v>
      </c>
      <c r="F75" s="59">
        <v>5.231338</v>
      </c>
      <c r="G75" s="58">
        <v>508.17</v>
      </c>
      <c r="H75" s="58">
        <v>355.71</v>
      </c>
    </row>
    <row r="76" spans="1:8" s="4" customFormat="1" ht="12">
      <c r="A76" s="29" t="s">
        <v>277</v>
      </c>
      <c r="B76" s="23">
        <f>B73</f>
        <v>491</v>
      </c>
      <c r="C76" s="22">
        <f>C73</f>
        <v>188.7568</v>
      </c>
      <c r="D76" s="24">
        <f>D73</f>
        <v>24538.384</v>
      </c>
      <c r="E76" s="25">
        <f>E73</f>
        <v>17176.8688</v>
      </c>
      <c r="F76" s="22">
        <f>SUM(F73:F75)</f>
        <v>174.2453</v>
      </c>
      <c r="G76" s="24">
        <f>SUM(G73:G75)</f>
        <v>16265.03</v>
      </c>
      <c r="H76" s="24">
        <f>SUM(H73:H75)</f>
        <v>11357.58</v>
      </c>
    </row>
    <row r="77" spans="1:8" s="4" customFormat="1" ht="12">
      <c r="A77" s="29"/>
      <c r="B77" s="7"/>
      <c r="C77" s="40"/>
      <c r="D77" s="41"/>
      <c r="E77" s="42"/>
      <c r="F77" s="40"/>
      <c r="G77" s="41"/>
      <c r="H77" s="41"/>
    </row>
    <row r="78" spans="1:8" ht="12">
      <c r="A78" s="30" t="s">
        <v>52</v>
      </c>
      <c r="B78" s="26">
        <v>48</v>
      </c>
      <c r="C78" s="59">
        <v>15.419</v>
      </c>
      <c r="D78" s="58">
        <f>C78*60</f>
        <v>925.14</v>
      </c>
      <c r="E78" s="62">
        <f>D78*70/100</f>
        <v>647.598</v>
      </c>
      <c r="F78" s="59">
        <v>10.1621</v>
      </c>
      <c r="G78" s="58">
        <v>354.57</v>
      </c>
      <c r="H78" s="58">
        <v>248.18</v>
      </c>
    </row>
    <row r="79" spans="1:8" ht="12">
      <c r="A79" s="30" t="s">
        <v>293</v>
      </c>
      <c r="B79" s="26"/>
      <c r="C79" s="59">
        <v>0</v>
      </c>
      <c r="D79" s="58">
        <v>0</v>
      </c>
      <c r="E79" s="62">
        <v>0</v>
      </c>
      <c r="F79" s="59">
        <v>0.0981</v>
      </c>
      <c r="G79" s="58">
        <v>4.5</v>
      </c>
      <c r="H79" s="58">
        <v>2.99</v>
      </c>
    </row>
    <row r="80" spans="1:8" ht="12">
      <c r="A80" s="30" t="s">
        <v>216</v>
      </c>
      <c r="B80" s="26">
        <v>0</v>
      </c>
      <c r="C80" s="59">
        <v>0</v>
      </c>
      <c r="D80" s="58">
        <v>0</v>
      </c>
      <c r="E80" s="62">
        <v>0</v>
      </c>
      <c r="F80" s="59">
        <v>4.5992</v>
      </c>
      <c r="G80" s="58">
        <v>207.13</v>
      </c>
      <c r="H80" s="58">
        <v>172.62</v>
      </c>
    </row>
    <row r="81" spans="1:8" s="4" customFormat="1" ht="12">
      <c r="A81" s="29" t="s">
        <v>278</v>
      </c>
      <c r="B81" s="23">
        <f>B78</f>
        <v>48</v>
      </c>
      <c r="C81" s="22">
        <f>C78</f>
        <v>15.419</v>
      </c>
      <c r="D81" s="24">
        <f>D78</f>
        <v>925.14</v>
      </c>
      <c r="E81" s="25">
        <f>E78</f>
        <v>647.598</v>
      </c>
      <c r="F81" s="22">
        <f>SUM(F78:F80)</f>
        <v>14.8594</v>
      </c>
      <c r="G81" s="24">
        <f>SUM(G78:G80)</f>
        <v>566.2</v>
      </c>
      <c r="H81" s="24">
        <f>SUM(H78:H80)</f>
        <v>423.79</v>
      </c>
    </row>
    <row r="82" spans="1:8" s="4" customFormat="1" ht="12">
      <c r="A82" s="29"/>
      <c r="B82" s="7"/>
      <c r="C82" s="40"/>
      <c r="D82" s="41"/>
      <c r="E82" s="42"/>
      <c r="F82" s="40"/>
      <c r="G82" s="41"/>
      <c r="H82" s="41"/>
    </row>
    <row r="83" spans="1:8" s="4" customFormat="1" ht="12">
      <c r="A83" s="29" t="s">
        <v>217</v>
      </c>
      <c r="B83" s="23">
        <v>772</v>
      </c>
      <c r="C83" s="22">
        <v>223.9198</v>
      </c>
      <c r="D83" s="24">
        <f>C83*140</f>
        <v>31348.772</v>
      </c>
      <c r="E83" s="25">
        <f>D83*70/100</f>
        <v>21944.1404</v>
      </c>
      <c r="F83" s="22">
        <v>196.7863</v>
      </c>
      <c r="G83" s="24">
        <v>23741.71</v>
      </c>
      <c r="H83" s="24">
        <v>16607.19</v>
      </c>
    </row>
    <row r="84" spans="1:8" s="4" customFormat="1" ht="12">
      <c r="A84" s="29"/>
      <c r="B84" s="7"/>
      <c r="C84" s="40"/>
      <c r="D84" s="41"/>
      <c r="E84" s="42"/>
      <c r="F84" s="40"/>
      <c r="G84" s="41"/>
      <c r="H84" s="41"/>
    </row>
    <row r="85" spans="1:8" s="4" customFormat="1" ht="12">
      <c r="A85" s="29" t="s">
        <v>58</v>
      </c>
      <c r="B85" s="23">
        <v>86</v>
      </c>
      <c r="C85" s="22">
        <v>18.0789</v>
      </c>
      <c r="D85" s="24">
        <f>C85*140</f>
        <v>2531.0460000000003</v>
      </c>
      <c r="E85" s="25">
        <f>D85*70/100</f>
        <v>1771.7322000000004</v>
      </c>
      <c r="F85" s="22">
        <v>16.6066</v>
      </c>
      <c r="G85" s="24">
        <v>2089.28</v>
      </c>
      <c r="H85" s="24">
        <v>1461.75</v>
      </c>
    </row>
    <row r="86" spans="1:8" s="4" customFormat="1" ht="12">
      <c r="A86" s="29"/>
      <c r="B86" s="23"/>
      <c r="C86" s="40"/>
      <c r="D86" s="41"/>
      <c r="E86" s="42"/>
      <c r="F86" s="40"/>
      <c r="G86" s="41"/>
      <c r="H86" s="41"/>
    </row>
    <row r="87" spans="1:8" s="4" customFormat="1" ht="12">
      <c r="A87" s="29" t="s">
        <v>233</v>
      </c>
      <c r="B87" s="23">
        <v>42</v>
      </c>
      <c r="C87" s="22">
        <v>28.8261</v>
      </c>
      <c r="D87" s="24">
        <f>C87*125</f>
        <v>3603.2625</v>
      </c>
      <c r="E87" s="25">
        <f>D87*70/100</f>
        <v>2522.28375</v>
      </c>
      <c r="F87" s="22">
        <v>27.1608</v>
      </c>
      <c r="G87" s="24">
        <v>2447.64</v>
      </c>
      <c r="H87" s="24">
        <v>1710.17</v>
      </c>
    </row>
    <row r="88" spans="1:8" s="4" customFormat="1" ht="12">
      <c r="A88" s="29"/>
      <c r="B88" s="23"/>
      <c r="C88" s="40"/>
      <c r="D88" s="41"/>
      <c r="E88" s="42"/>
      <c r="F88" s="40"/>
      <c r="G88" s="41"/>
      <c r="H88" s="41"/>
    </row>
    <row r="89" spans="1:8" s="4" customFormat="1" ht="12">
      <c r="A89" s="29" t="s">
        <v>232</v>
      </c>
      <c r="B89" s="23">
        <v>3</v>
      </c>
      <c r="C89" s="22">
        <v>0.1277</v>
      </c>
      <c r="D89" s="24">
        <f>C89*125</f>
        <v>15.9625</v>
      </c>
      <c r="E89" s="25">
        <f>D89*70/100</f>
        <v>11.17375</v>
      </c>
      <c r="F89" s="22">
        <v>0.0326</v>
      </c>
      <c r="G89" s="22">
        <v>4</v>
      </c>
      <c r="H89" s="24">
        <v>2.75</v>
      </c>
    </row>
    <row r="90" spans="1:8" s="4" customFormat="1" ht="12">
      <c r="A90" s="29"/>
      <c r="B90" s="23"/>
      <c r="C90" s="40"/>
      <c r="D90" s="41"/>
      <c r="E90" s="42"/>
      <c r="F90" s="40"/>
      <c r="G90" s="40"/>
      <c r="H90" s="40"/>
    </row>
    <row r="91" spans="1:8" s="4" customFormat="1" ht="12">
      <c r="A91" s="29" t="s">
        <v>61</v>
      </c>
      <c r="B91" s="23">
        <v>20</v>
      </c>
      <c r="C91" s="22">
        <v>0</v>
      </c>
      <c r="D91" s="24">
        <v>0</v>
      </c>
      <c r="E91" s="25">
        <f>D91*70/100</f>
        <v>0</v>
      </c>
      <c r="F91" s="22">
        <v>0.2315</v>
      </c>
      <c r="G91" s="24">
        <v>28.56</v>
      </c>
      <c r="H91" s="24">
        <v>19.73</v>
      </c>
    </row>
    <row r="92" spans="1:8" s="4" customFormat="1" ht="12">
      <c r="A92" s="29"/>
      <c r="B92" s="7"/>
      <c r="C92" s="40"/>
      <c r="D92" s="41"/>
      <c r="E92" s="42"/>
      <c r="F92" s="40"/>
      <c r="G92" s="41"/>
      <c r="H92" s="41"/>
    </row>
    <row r="93" spans="1:8" s="4" customFormat="1" ht="12">
      <c r="A93" s="29" t="s">
        <v>62</v>
      </c>
      <c r="B93" s="23">
        <v>1</v>
      </c>
      <c r="C93" s="22">
        <v>0.1331</v>
      </c>
      <c r="D93" s="24">
        <f>C93*125</f>
        <v>16.6375</v>
      </c>
      <c r="E93" s="25">
        <f>D93*70/100</f>
        <v>11.64625</v>
      </c>
      <c r="F93" s="22">
        <v>0.1331</v>
      </c>
      <c r="G93" s="24">
        <v>9.89</v>
      </c>
      <c r="H93" s="24">
        <v>6.91</v>
      </c>
    </row>
    <row r="94" spans="1:8" s="4" customFormat="1" ht="12">
      <c r="A94" s="29"/>
      <c r="B94" s="7"/>
      <c r="C94" s="40"/>
      <c r="D94" s="41"/>
      <c r="E94" s="42"/>
      <c r="F94" s="40"/>
      <c r="G94" s="41"/>
      <c r="H94" s="41"/>
    </row>
    <row r="95" spans="1:8" s="4" customFormat="1" ht="12">
      <c r="A95" s="29" t="s">
        <v>188</v>
      </c>
      <c r="B95" s="23">
        <v>8</v>
      </c>
      <c r="C95" s="22">
        <v>0.229</v>
      </c>
      <c r="D95" s="24">
        <f>C95*125</f>
        <v>28.625</v>
      </c>
      <c r="E95" s="25">
        <f>D95*70/100</f>
        <v>20.0375</v>
      </c>
      <c r="F95" s="22">
        <v>0.229</v>
      </c>
      <c r="G95" s="24">
        <v>15.48</v>
      </c>
      <c r="H95" s="24">
        <v>10.84</v>
      </c>
    </row>
    <row r="96" spans="1:8" s="4" customFormat="1" ht="12">
      <c r="A96" s="29"/>
      <c r="B96" s="23"/>
      <c r="C96" s="40"/>
      <c r="D96" s="41"/>
      <c r="E96" s="42"/>
      <c r="F96" s="40"/>
      <c r="G96" s="41"/>
      <c r="H96" s="41"/>
    </row>
    <row r="97" spans="1:8" s="4" customFormat="1" ht="12">
      <c r="A97" s="29" t="s">
        <v>63</v>
      </c>
      <c r="B97" s="23">
        <v>96</v>
      </c>
      <c r="C97" s="22">
        <v>71.1296</v>
      </c>
      <c r="D97" s="24">
        <f>C97*125</f>
        <v>8891.199999999999</v>
      </c>
      <c r="E97" s="25">
        <f>D97*70/100</f>
        <v>6223.839999999999</v>
      </c>
      <c r="F97" s="22">
        <v>67.7555</v>
      </c>
      <c r="G97" s="24">
        <v>4755.88</v>
      </c>
      <c r="H97" s="24">
        <v>3304.1</v>
      </c>
    </row>
    <row r="98" spans="1:8" s="4" customFormat="1" ht="12">
      <c r="A98" s="29"/>
      <c r="B98" s="7"/>
      <c r="C98" s="40"/>
      <c r="D98" s="41"/>
      <c r="E98" s="42"/>
      <c r="F98" s="40"/>
      <c r="G98" s="41"/>
      <c r="H98" s="41"/>
    </row>
    <row r="99" spans="1:8" s="4" customFormat="1" ht="12">
      <c r="A99" s="29" t="s">
        <v>60</v>
      </c>
      <c r="B99" s="23">
        <v>121</v>
      </c>
      <c r="C99" s="22">
        <v>76.6174</v>
      </c>
      <c r="D99" s="24">
        <f>C99*125</f>
        <v>9577.175000000001</v>
      </c>
      <c r="E99" s="25">
        <f>D99*70/100</f>
        <v>6704.022500000001</v>
      </c>
      <c r="F99" s="22">
        <v>73.5923</v>
      </c>
      <c r="G99" s="24">
        <v>6676.51</v>
      </c>
      <c r="H99" s="24">
        <v>4661.13</v>
      </c>
    </row>
    <row r="100" spans="1:8" s="4" customFormat="1" ht="12">
      <c r="A100" s="29"/>
      <c r="B100" s="7"/>
      <c r="C100" s="40"/>
      <c r="D100" s="41"/>
      <c r="E100" s="42"/>
      <c r="F100" s="40"/>
      <c r="G100" s="41"/>
      <c r="H100" s="41"/>
    </row>
    <row r="101" spans="1:8" ht="12">
      <c r="A101" s="30" t="s">
        <v>67</v>
      </c>
      <c r="B101" s="26">
        <v>121</v>
      </c>
      <c r="C101" s="59">
        <v>58.6583</v>
      </c>
      <c r="D101" s="58">
        <f>C101*100</f>
        <v>5865.83</v>
      </c>
      <c r="E101" s="62">
        <f>D101*70/100</f>
        <v>4106.081</v>
      </c>
      <c r="F101" s="59">
        <v>53.947318</v>
      </c>
      <c r="G101" s="58">
        <v>4118.26</v>
      </c>
      <c r="H101" s="58">
        <v>2876.04</v>
      </c>
    </row>
    <row r="102" spans="1:8" ht="12">
      <c r="A102" s="30" t="s">
        <v>159</v>
      </c>
      <c r="B102" s="26"/>
      <c r="C102" s="59">
        <v>0</v>
      </c>
      <c r="D102" s="58">
        <v>0</v>
      </c>
      <c r="E102" s="62">
        <v>0</v>
      </c>
      <c r="F102" s="59">
        <v>1.3536</v>
      </c>
      <c r="G102" s="58">
        <v>134.94</v>
      </c>
      <c r="H102" s="58">
        <v>94.46</v>
      </c>
    </row>
    <row r="103" spans="1:8" ht="12">
      <c r="A103" s="30" t="s">
        <v>218</v>
      </c>
      <c r="B103" s="26">
        <v>0</v>
      </c>
      <c r="C103" s="59">
        <v>0</v>
      </c>
      <c r="D103" s="58">
        <v>0</v>
      </c>
      <c r="E103" s="62">
        <v>0</v>
      </c>
      <c r="F103" s="59">
        <v>0.282182</v>
      </c>
      <c r="G103" s="58">
        <v>11</v>
      </c>
      <c r="H103" s="58">
        <v>4.4</v>
      </c>
    </row>
    <row r="104" spans="1:8" s="4" customFormat="1" ht="12">
      <c r="A104" s="29" t="s">
        <v>289</v>
      </c>
      <c r="B104" s="23">
        <f>B101</f>
        <v>121</v>
      </c>
      <c r="C104" s="22">
        <f>C101</f>
        <v>58.6583</v>
      </c>
      <c r="D104" s="24">
        <f>D101</f>
        <v>5865.83</v>
      </c>
      <c r="E104" s="25">
        <f>E101</f>
        <v>4106.081</v>
      </c>
      <c r="F104" s="22">
        <f>SUM(F101:F103)</f>
        <v>55.5831</v>
      </c>
      <c r="G104" s="24">
        <f>SUM(G101:G103)</f>
        <v>4264.2</v>
      </c>
      <c r="H104" s="24">
        <f>SUM(H101:H103)</f>
        <v>2974.9</v>
      </c>
    </row>
    <row r="105" spans="1:8" s="4" customFormat="1" ht="12">
      <c r="A105" s="29"/>
      <c r="B105" s="7"/>
      <c r="C105" s="40"/>
      <c r="D105" s="41"/>
      <c r="E105" s="42"/>
      <c r="F105" s="40"/>
      <c r="G105" s="41"/>
      <c r="H105" s="41"/>
    </row>
    <row r="106" spans="1:8" ht="12">
      <c r="A106" s="30" t="s">
        <v>65</v>
      </c>
      <c r="B106" s="26">
        <v>117</v>
      </c>
      <c r="C106" s="59">
        <v>65.1153</v>
      </c>
      <c r="D106" s="58">
        <f>C106*110</f>
        <v>7162.683000000001</v>
      </c>
      <c r="E106" s="62">
        <f>D106*70/100</f>
        <v>5013.878100000001</v>
      </c>
      <c r="F106" s="59">
        <v>53.654194</v>
      </c>
      <c r="G106" s="58">
        <v>4655.55</v>
      </c>
      <c r="H106" s="58">
        <v>3252.06</v>
      </c>
    </row>
    <row r="107" spans="1:8" ht="12">
      <c r="A107" s="30" t="s">
        <v>148</v>
      </c>
      <c r="B107" s="26"/>
      <c r="C107" s="59">
        <v>0</v>
      </c>
      <c r="D107" s="58">
        <v>0</v>
      </c>
      <c r="E107" s="62">
        <v>0</v>
      </c>
      <c r="F107" s="59">
        <v>2.7622</v>
      </c>
      <c r="G107" s="58">
        <v>266.36</v>
      </c>
      <c r="H107" s="58">
        <v>186.45</v>
      </c>
    </row>
    <row r="108" spans="1:8" ht="12">
      <c r="A108" s="30" t="s">
        <v>187</v>
      </c>
      <c r="B108" s="26">
        <v>0</v>
      </c>
      <c r="C108" s="59">
        <v>0</v>
      </c>
      <c r="D108" s="58">
        <v>0</v>
      </c>
      <c r="E108" s="62">
        <v>0</v>
      </c>
      <c r="F108" s="59">
        <v>0.367506</v>
      </c>
      <c r="G108" s="58">
        <v>28.5</v>
      </c>
      <c r="H108" s="58">
        <v>11.4</v>
      </c>
    </row>
    <row r="109" spans="1:8" s="4" customFormat="1" ht="12">
      <c r="A109" s="29" t="s">
        <v>279</v>
      </c>
      <c r="B109" s="23">
        <f>B106</f>
        <v>117</v>
      </c>
      <c r="C109" s="22">
        <f>C106</f>
        <v>65.1153</v>
      </c>
      <c r="D109" s="24">
        <f>D106</f>
        <v>7162.683000000001</v>
      </c>
      <c r="E109" s="25">
        <f>E106</f>
        <v>5013.878100000001</v>
      </c>
      <c r="F109" s="22">
        <f>SUM(F106:F108)</f>
        <v>56.783899999999996</v>
      </c>
      <c r="G109" s="24">
        <f>SUM(G106:G108)</f>
        <v>4950.41</v>
      </c>
      <c r="H109" s="24">
        <f>SUM(H106:H108)</f>
        <v>3449.91</v>
      </c>
    </row>
    <row r="110" spans="1:8" s="4" customFormat="1" ht="12">
      <c r="A110" s="29"/>
      <c r="B110" s="7"/>
      <c r="C110" s="40"/>
      <c r="D110" s="41"/>
      <c r="E110" s="42"/>
      <c r="F110" s="40"/>
      <c r="G110" s="41"/>
      <c r="H110" s="41"/>
    </row>
    <row r="111" spans="1:8" s="4" customFormat="1" ht="12">
      <c r="A111" s="29" t="s">
        <v>64</v>
      </c>
      <c r="B111" s="23">
        <v>62</v>
      </c>
      <c r="C111" s="22">
        <v>9.9022</v>
      </c>
      <c r="D111" s="24">
        <f>C111*125</f>
        <v>1237.775</v>
      </c>
      <c r="E111" s="25">
        <f>D111*70/100</f>
        <v>866.4425</v>
      </c>
      <c r="F111" s="22">
        <v>2.6288</v>
      </c>
      <c r="G111" s="24">
        <v>203.72</v>
      </c>
      <c r="H111" s="24">
        <v>142.19</v>
      </c>
    </row>
    <row r="112" spans="1:8" s="4" customFormat="1" ht="12">
      <c r="A112" s="29"/>
      <c r="B112" s="23"/>
      <c r="C112" s="40"/>
      <c r="D112" s="41"/>
      <c r="E112" s="42"/>
      <c r="F112" s="40"/>
      <c r="G112" s="41"/>
      <c r="H112" s="41"/>
    </row>
    <row r="113" spans="1:8" ht="12">
      <c r="A113" s="30" t="s">
        <v>130</v>
      </c>
      <c r="B113" s="26"/>
      <c r="C113" s="59">
        <v>74.0245</v>
      </c>
      <c r="D113" s="58">
        <f>C113*130</f>
        <v>9623.185000000001</v>
      </c>
      <c r="E113" s="62">
        <f>D113*70/100</f>
        <v>6736.2295</v>
      </c>
      <c r="F113" s="59">
        <v>63.8051</v>
      </c>
      <c r="G113" s="58">
        <v>6799.28</v>
      </c>
      <c r="H113" s="58">
        <v>4755.53</v>
      </c>
    </row>
    <row r="114" spans="1:8" ht="12">
      <c r="A114" s="30" t="s">
        <v>152</v>
      </c>
      <c r="B114" s="34"/>
      <c r="C114" s="59">
        <v>0</v>
      </c>
      <c r="D114" s="58">
        <v>0</v>
      </c>
      <c r="E114" s="62">
        <v>0</v>
      </c>
      <c r="F114" s="59">
        <v>0.6716</v>
      </c>
      <c r="G114" s="58">
        <v>81.9</v>
      </c>
      <c r="H114" s="58">
        <v>57.33</v>
      </c>
    </row>
    <row r="115" spans="1:8" s="4" customFormat="1" ht="12">
      <c r="A115" s="29" t="s">
        <v>130</v>
      </c>
      <c r="B115" s="23">
        <v>202</v>
      </c>
      <c r="C115" s="22">
        <f aca="true" t="shared" si="4" ref="C115:H115">SUM(C113:C114)</f>
        <v>74.0245</v>
      </c>
      <c r="D115" s="24">
        <f t="shared" si="4"/>
        <v>9623.185000000001</v>
      </c>
      <c r="E115" s="25">
        <f t="shared" si="4"/>
        <v>6736.2295</v>
      </c>
      <c r="F115" s="22">
        <f t="shared" si="4"/>
        <v>64.47670000000001</v>
      </c>
      <c r="G115" s="24">
        <f t="shared" si="4"/>
        <v>6881.179999999999</v>
      </c>
      <c r="H115" s="24">
        <f t="shared" si="4"/>
        <v>4812.86</v>
      </c>
    </row>
    <row r="116" spans="1:8" s="4" customFormat="1" ht="12">
      <c r="A116" s="29"/>
      <c r="B116" s="7"/>
      <c r="C116" s="40"/>
      <c r="D116" s="41"/>
      <c r="E116" s="42"/>
      <c r="F116" s="40"/>
      <c r="G116" s="41"/>
      <c r="H116" s="41"/>
    </row>
    <row r="117" spans="1:8" ht="12">
      <c r="A117" s="30" t="s">
        <v>122</v>
      </c>
      <c r="B117" s="34"/>
      <c r="C117" s="59">
        <v>15.919</v>
      </c>
      <c r="D117" s="58">
        <f>C117*100</f>
        <v>1591.9</v>
      </c>
      <c r="E117" s="62">
        <f>D117*70/100</f>
        <v>1114.33</v>
      </c>
      <c r="F117" s="59">
        <v>14.0487</v>
      </c>
      <c r="G117" s="58">
        <v>918.49</v>
      </c>
      <c r="H117" s="58">
        <v>637.19</v>
      </c>
    </row>
    <row r="118" spans="1:8" ht="12">
      <c r="A118" s="30" t="s">
        <v>155</v>
      </c>
      <c r="B118" s="34"/>
      <c r="C118" s="59">
        <v>0</v>
      </c>
      <c r="D118" s="58">
        <v>0</v>
      </c>
      <c r="E118" s="62">
        <v>0</v>
      </c>
      <c r="F118" s="59">
        <v>1.4173</v>
      </c>
      <c r="G118" s="58">
        <v>141.73</v>
      </c>
      <c r="H118" s="58">
        <v>99.21</v>
      </c>
    </row>
    <row r="119" spans="1:8" s="4" customFormat="1" ht="12">
      <c r="A119" s="29" t="s">
        <v>122</v>
      </c>
      <c r="B119" s="23">
        <v>24</v>
      </c>
      <c r="C119" s="22">
        <f aca="true" t="shared" si="5" ref="C119:H119">SUM(C117:C118)</f>
        <v>15.919</v>
      </c>
      <c r="D119" s="24">
        <f t="shared" si="5"/>
        <v>1591.9</v>
      </c>
      <c r="E119" s="25">
        <f t="shared" si="5"/>
        <v>1114.33</v>
      </c>
      <c r="F119" s="22">
        <f t="shared" si="5"/>
        <v>15.466000000000001</v>
      </c>
      <c r="G119" s="24">
        <f t="shared" si="5"/>
        <v>1060.22</v>
      </c>
      <c r="H119" s="24">
        <f t="shared" si="5"/>
        <v>736.4000000000001</v>
      </c>
    </row>
    <row r="120" spans="1:8" s="4" customFormat="1" ht="12">
      <c r="A120" s="29"/>
      <c r="B120" s="7"/>
      <c r="C120" s="40"/>
      <c r="D120" s="41"/>
      <c r="E120" s="42"/>
      <c r="F120" s="40"/>
      <c r="G120" s="41"/>
      <c r="H120" s="41"/>
    </row>
    <row r="121" spans="1:8" ht="12">
      <c r="A121" s="30" t="s">
        <v>66</v>
      </c>
      <c r="B121" s="34"/>
      <c r="C121" s="59">
        <v>13.2874</v>
      </c>
      <c r="D121" s="58">
        <f>C121*100</f>
        <v>1328.74</v>
      </c>
      <c r="E121" s="62">
        <f>D121*70/100</f>
        <v>930.118</v>
      </c>
      <c r="F121" s="59">
        <v>11.603</v>
      </c>
      <c r="G121" s="58">
        <v>990.28</v>
      </c>
      <c r="H121" s="58">
        <v>692.27</v>
      </c>
    </row>
    <row r="122" spans="1:8" ht="12">
      <c r="A122" s="30" t="s">
        <v>153</v>
      </c>
      <c r="B122" s="34"/>
      <c r="C122" s="59">
        <v>0</v>
      </c>
      <c r="D122" s="58">
        <v>0</v>
      </c>
      <c r="E122" s="62">
        <v>0</v>
      </c>
      <c r="F122" s="59">
        <v>1.0303</v>
      </c>
      <c r="G122" s="58">
        <v>103.01</v>
      </c>
      <c r="H122" s="58">
        <v>72.11</v>
      </c>
    </row>
    <row r="123" spans="1:8" s="4" customFormat="1" ht="12">
      <c r="A123" s="29" t="s">
        <v>66</v>
      </c>
      <c r="B123" s="23">
        <v>48</v>
      </c>
      <c r="C123" s="22">
        <f aca="true" t="shared" si="6" ref="C123:H123">SUM(C121:C122)</f>
        <v>13.2874</v>
      </c>
      <c r="D123" s="24">
        <f t="shared" si="6"/>
        <v>1328.74</v>
      </c>
      <c r="E123" s="25">
        <f t="shared" si="6"/>
        <v>930.118</v>
      </c>
      <c r="F123" s="22">
        <f t="shared" si="6"/>
        <v>12.6333</v>
      </c>
      <c r="G123" s="24">
        <f t="shared" si="6"/>
        <v>1093.29</v>
      </c>
      <c r="H123" s="24">
        <f t="shared" si="6"/>
        <v>764.38</v>
      </c>
    </row>
    <row r="124" spans="1:8" s="4" customFormat="1" ht="12">
      <c r="A124" s="29"/>
      <c r="B124" s="7"/>
      <c r="C124" s="22"/>
      <c r="D124" s="24"/>
      <c r="E124" s="25"/>
      <c r="F124" s="40"/>
      <c r="G124" s="41"/>
      <c r="H124" s="41"/>
    </row>
    <row r="125" spans="1:8" ht="12">
      <c r="A125" s="30" t="s">
        <v>121</v>
      </c>
      <c r="B125" s="34"/>
      <c r="C125" s="59">
        <v>65.6031</v>
      </c>
      <c r="D125" s="58">
        <f>C125*125</f>
        <v>8200.387499999999</v>
      </c>
      <c r="E125" s="62">
        <f>D125*70/100</f>
        <v>5740.271249999999</v>
      </c>
      <c r="F125" s="59">
        <v>57.0241</v>
      </c>
      <c r="G125" s="58">
        <v>5158.07</v>
      </c>
      <c r="H125" s="58">
        <v>3602.7</v>
      </c>
    </row>
    <row r="126" spans="1:8" ht="12">
      <c r="A126" s="30" t="s">
        <v>157</v>
      </c>
      <c r="B126" s="34"/>
      <c r="C126" s="59">
        <v>0</v>
      </c>
      <c r="D126" s="58">
        <v>0</v>
      </c>
      <c r="E126" s="62">
        <v>0</v>
      </c>
      <c r="F126" s="59">
        <v>2.0348</v>
      </c>
      <c r="G126" s="58">
        <v>198.73</v>
      </c>
      <c r="H126" s="58">
        <v>139.11</v>
      </c>
    </row>
    <row r="127" spans="1:8" s="4" customFormat="1" ht="12">
      <c r="A127" s="29" t="s">
        <v>121</v>
      </c>
      <c r="B127" s="23">
        <v>191</v>
      </c>
      <c r="C127" s="22">
        <f aca="true" t="shared" si="7" ref="C127:H127">SUM(C125:C126)</f>
        <v>65.6031</v>
      </c>
      <c r="D127" s="24">
        <f t="shared" si="7"/>
        <v>8200.387499999999</v>
      </c>
      <c r="E127" s="25">
        <f t="shared" si="7"/>
        <v>5740.271249999999</v>
      </c>
      <c r="F127" s="22">
        <f t="shared" si="7"/>
        <v>59.058899999999994</v>
      </c>
      <c r="G127" s="24">
        <f t="shared" si="7"/>
        <v>5356.799999999999</v>
      </c>
      <c r="H127" s="24">
        <f t="shared" si="7"/>
        <v>3741.81</v>
      </c>
    </row>
    <row r="128" spans="1:8" s="4" customFormat="1" ht="12">
      <c r="A128" s="29"/>
      <c r="B128" s="7"/>
      <c r="C128" s="40"/>
      <c r="D128" s="41"/>
      <c r="E128" s="42"/>
      <c r="F128" s="40"/>
      <c r="G128" s="41"/>
      <c r="H128" s="41"/>
    </row>
    <row r="129" spans="1:8" ht="12">
      <c r="A129" s="30" t="s">
        <v>68</v>
      </c>
      <c r="B129" s="34"/>
      <c r="C129" s="59">
        <v>26.2462</v>
      </c>
      <c r="D129" s="58">
        <f>C129*120</f>
        <v>3149.5440000000003</v>
      </c>
      <c r="E129" s="62">
        <f>D129*70/100</f>
        <v>2204.6808</v>
      </c>
      <c r="F129" s="59">
        <v>24.9129</v>
      </c>
      <c r="G129" s="58">
        <v>2308.19</v>
      </c>
      <c r="H129" s="58">
        <v>1602.27</v>
      </c>
    </row>
    <row r="130" spans="1:8" ht="12">
      <c r="A130" s="30" t="s">
        <v>161</v>
      </c>
      <c r="B130" s="34"/>
      <c r="C130" s="59">
        <v>0</v>
      </c>
      <c r="D130" s="58">
        <v>0</v>
      </c>
      <c r="E130" s="62">
        <v>0</v>
      </c>
      <c r="F130" s="59">
        <v>0.5634</v>
      </c>
      <c r="G130" s="58">
        <v>49.32</v>
      </c>
      <c r="H130" s="58">
        <v>34.52</v>
      </c>
    </row>
    <row r="131" spans="1:8" s="4" customFormat="1" ht="12">
      <c r="A131" s="29" t="s">
        <v>68</v>
      </c>
      <c r="B131" s="23">
        <v>76</v>
      </c>
      <c r="C131" s="22">
        <f aca="true" t="shared" si="8" ref="C131:H131">SUM(C129:C130)</f>
        <v>26.2462</v>
      </c>
      <c r="D131" s="24">
        <f t="shared" si="8"/>
        <v>3149.5440000000003</v>
      </c>
      <c r="E131" s="25">
        <f t="shared" si="8"/>
        <v>2204.6808</v>
      </c>
      <c r="F131" s="22">
        <f t="shared" si="8"/>
        <v>25.476300000000002</v>
      </c>
      <c r="G131" s="24">
        <f t="shared" si="8"/>
        <v>2357.51</v>
      </c>
      <c r="H131" s="24">
        <f t="shared" si="8"/>
        <v>1636.79</v>
      </c>
    </row>
    <row r="132" spans="1:8" s="4" customFormat="1" ht="12">
      <c r="A132" s="29"/>
      <c r="B132" s="7"/>
      <c r="C132" s="22"/>
      <c r="D132" s="24"/>
      <c r="E132" s="25"/>
      <c r="F132" s="40"/>
      <c r="G132" s="41"/>
      <c r="H132" s="41"/>
    </row>
    <row r="133" spans="1:8" s="4" customFormat="1" ht="12">
      <c r="A133" s="29" t="s">
        <v>69</v>
      </c>
      <c r="B133" s="23">
        <v>3</v>
      </c>
      <c r="C133" s="22">
        <v>1.1591</v>
      </c>
      <c r="D133" s="24">
        <f>C133*110</f>
        <v>127.501</v>
      </c>
      <c r="E133" s="25">
        <f>D133*70/100</f>
        <v>89.2507</v>
      </c>
      <c r="F133" s="22">
        <v>1.159101</v>
      </c>
      <c r="G133" s="24">
        <v>64</v>
      </c>
      <c r="H133" s="24">
        <v>41.23</v>
      </c>
    </row>
    <row r="134" spans="1:8" s="4" customFormat="1" ht="12">
      <c r="A134" s="29"/>
      <c r="B134" s="7"/>
      <c r="C134" s="40"/>
      <c r="D134" s="41"/>
      <c r="E134" s="42"/>
      <c r="F134" s="40"/>
      <c r="G134" s="41"/>
      <c r="H134" s="41"/>
    </row>
    <row r="135" spans="1:8" s="4" customFormat="1" ht="12">
      <c r="A135" s="29" t="s">
        <v>77</v>
      </c>
      <c r="B135" s="23">
        <v>4</v>
      </c>
      <c r="C135" s="22">
        <v>1.3727</v>
      </c>
      <c r="D135" s="24">
        <f>C135*90</f>
        <v>123.543</v>
      </c>
      <c r="E135" s="25">
        <f>D135*70/100</f>
        <v>86.48010000000001</v>
      </c>
      <c r="F135" s="22">
        <v>1.3284</v>
      </c>
      <c r="G135" s="24">
        <v>66.89</v>
      </c>
      <c r="H135" s="24">
        <v>42.93</v>
      </c>
    </row>
    <row r="136" spans="1:8" s="4" customFormat="1" ht="12">
      <c r="A136" s="29"/>
      <c r="B136" s="7"/>
      <c r="C136" s="40"/>
      <c r="D136" s="41"/>
      <c r="E136" s="42"/>
      <c r="F136" s="40"/>
      <c r="G136" s="41"/>
      <c r="H136" s="41"/>
    </row>
    <row r="137" spans="1:8" s="4" customFormat="1" ht="12">
      <c r="A137" s="29" t="s">
        <v>70</v>
      </c>
      <c r="B137" s="23">
        <v>10</v>
      </c>
      <c r="C137" s="22">
        <v>0.9879</v>
      </c>
      <c r="D137" s="24">
        <f>C137*110</f>
        <v>108.669</v>
      </c>
      <c r="E137" s="25">
        <f>D137*70/100</f>
        <v>76.0683</v>
      </c>
      <c r="F137" s="22">
        <v>0.7208</v>
      </c>
      <c r="G137" s="24">
        <v>67.63</v>
      </c>
      <c r="H137" s="24">
        <v>47.28</v>
      </c>
    </row>
    <row r="138" spans="1:8" s="4" customFormat="1" ht="12">
      <c r="A138" s="29"/>
      <c r="B138" s="7"/>
      <c r="C138" s="40"/>
      <c r="D138" s="41"/>
      <c r="E138" s="42"/>
      <c r="F138" s="40"/>
      <c r="G138" s="41"/>
      <c r="H138" s="41"/>
    </row>
    <row r="139" spans="1:8" s="4" customFormat="1" ht="12">
      <c r="A139" s="23" t="s">
        <v>131</v>
      </c>
      <c r="B139" s="7"/>
      <c r="C139" s="22">
        <v>1.5094</v>
      </c>
      <c r="D139" s="24">
        <f>C139*120</f>
        <v>181.12800000000001</v>
      </c>
      <c r="E139" s="25">
        <f>D139*70/100</f>
        <v>126.78960000000001</v>
      </c>
      <c r="F139" s="22">
        <v>0.9254</v>
      </c>
      <c r="G139" s="24">
        <v>98.9</v>
      </c>
      <c r="H139" s="24">
        <v>66.99</v>
      </c>
    </row>
    <row r="140" spans="1:8" s="4" customFormat="1" ht="12">
      <c r="A140" s="29"/>
      <c r="B140" s="7"/>
      <c r="C140" s="40"/>
      <c r="D140" s="41"/>
      <c r="E140" s="42"/>
      <c r="F140" s="40"/>
      <c r="G140" s="41"/>
      <c r="H140" s="41"/>
    </row>
    <row r="141" spans="1:8" s="4" customFormat="1" ht="12">
      <c r="A141" s="29" t="s">
        <v>74</v>
      </c>
      <c r="B141" s="23">
        <v>13</v>
      </c>
      <c r="C141" s="22">
        <v>9.8417</v>
      </c>
      <c r="D141" s="24">
        <f>C141*100</f>
        <v>984.17</v>
      </c>
      <c r="E141" s="25">
        <f>D141*70/100</f>
        <v>688.919</v>
      </c>
      <c r="F141" s="22">
        <v>8.6691</v>
      </c>
      <c r="G141" s="24">
        <v>700.96</v>
      </c>
      <c r="H141" s="24">
        <v>477.57</v>
      </c>
    </row>
    <row r="142" spans="1:8" s="4" customFormat="1" ht="12">
      <c r="A142" s="29"/>
      <c r="B142" s="7"/>
      <c r="C142" s="40"/>
      <c r="D142" s="41"/>
      <c r="E142" s="42"/>
      <c r="F142" s="40"/>
      <c r="G142" s="41"/>
      <c r="H142" s="41"/>
    </row>
    <row r="143" spans="1:8" s="4" customFormat="1" ht="12">
      <c r="A143" s="29" t="s">
        <v>72</v>
      </c>
      <c r="B143" s="23">
        <v>5</v>
      </c>
      <c r="C143" s="22">
        <v>0.6585</v>
      </c>
      <c r="D143" s="24">
        <f>C143*100</f>
        <v>65.85</v>
      </c>
      <c r="E143" s="25">
        <f>D143*70/100</f>
        <v>46.095</v>
      </c>
      <c r="F143" s="22">
        <v>0.4387</v>
      </c>
      <c r="G143" s="24">
        <v>37.65</v>
      </c>
      <c r="H143" s="24">
        <v>26.2</v>
      </c>
    </row>
    <row r="144" spans="1:8" s="4" customFormat="1" ht="12">
      <c r="A144" s="29"/>
      <c r="B144" s="7"/>
      <c r="C144" s="40"/>
      <c r="D144" s="41"/>
      <c r="E144" s="42"/>
      <c r="F144" s="40"/>
      <c r="G144" s="41"/>
      <c r="H144" s="41"/>
    </row>
    <row r="145" spans="1:8" s="4" customFormat="1" ht="12">
      <c r="A145" s="29" t="s">
        <v>75</v>
      </c>
      <c r="B145" s="23">
        <v>3</v>
      </c>
      <c r="C145" s="22">
        <v>1.1413</v>
      </c>
      <c r="D145" s="24">
        <f>C145*100</f>
        <v>114.13</v>
      </c>
      <c r="E145" s="25">
        <f>D145*70/100</f>
        <v>79.89099999999999</v>
      </c>
      <c r="F145" s="22">
        <v>1.1413</v>
      </c>
      <c r="G145" s="24">
        <v>112.12</v>
      </c>
      <c r="H145" s="24">
        <v>77</v>
      </c>
    </row>
    <row r="146" spans="1:8" s="4" customFormat="1" ht="12">
      <c r="A146" s="29"/>
      <c r="B146" s="7"/>
      <c r="C146" s="40"/>
      <c r="D146" s="41"/>
      <c r="E146" s="42"/>
      <c r="F146" s="40"/>
      <c r="G146" s="41"/>
      <c r="H146" s="41"/>
    </row>
    <row r="147" spans="1:8" s="4" customFormat="1" ht="12">
      <c r="A147" s="29" t="s">
        <v>71</v>
      </c>
      <c r="B147" s="23">
        <v>36</v>
      </c>
      <c r="C147" s="22">
        <v>6.5266</v>
      </c>
      <c r="D147" s="24">
        <f>C147*110</f>
        <v>717.926</v>
      </c>
      <c r="E147" s="25">
        <f>D147*70/100</f>
        <v>502.5482</v>
      </c>
      <c r="F147" s="22">
        <v>5.2843</v>
      </c>
      <c r="G147" s="24">
        <v>421.66</v>
      </c>
      <c r="H147" s="24">
        <v>291.06</v>
      </c>
    </row>
    <row r="148" spans="1:8" s="4" customFormat="1" ht="12">
      <c r="A148" s="29"/>
      <c r="B148" s="7"/>
      <c r="C148" s="40"/>
      <c r="D148" s="41"/>
      <c r="E148" s="42"/>
      <c r="F148" s="40"/>
      <c r="G148" s="41"/>
      <c r="H148" s="41"/>
    </row>
    <row r="149" spans="1:8" s="4" customFormat="1" ht="12">
      <c r="A149" s="29" t="s">
        <v>73</v>
      </c>
      <c r="B149" s="23">
        <v>38</v>
      </c>
      <c r="C149" s="22">
        <v>13.2382</v>
      </c>
      <c r="D149" s="24">
        <f>C149*80</f>
        <v>1059.056</v>
      </c>
      <c r="E149" s="25">
        <f>D149*70/100</f>
        <v>741.3392</v>
      </c>
      <c r="F149" s="22">
        <v>11.49</v>
      </c>
      <c r="G149" s="24">
        <v>680.58</v>
      </c>
      <c r="H149" s="24">
        <v>467.56</v>
      </c>
    </row>
    <row r="150" spans="1:8" s="4" customFormat="1" ht="12">
      <c r="A150" s="29"/>
      <c r="B150" s="7"/>
      <c r="C150" s="40"/>
      <c r="D150" s="41"/>
      <c r="E150" s="42"/>
      <c r="F150" s="40"/>
      <c r="G150" s="41"/>
      <c r="H150" s="41"/>
    </row>
    <row r="151" spans="1:8" s="4" customFormat="1" ht="12">
      <c r="A151" s="29" t="s">
        <v>76</v>
      </c>
      <c r="B151" s="23">
        <v>41</v>
      </c>
      <c r="C151" s="22">
        <v>5.1026</v>
      </c>
      <c r="D151" s="24">
        <f>C151*120</f>
        <v>612.312</v>
      </c>
      <c r="E151" s="25">
        <f>D151*70/100</f>
        <v>428.61840000000007</v>
      </c>
      <c r="F151" s="22">
        <v>2.8377</v>
      </c>
      <c r="G151" s="24">
        <v>261.31</v>
      </c>
      <c r="H151" s="24">
        <v>181.71</v>
      </c>
    </row>
    <row r="152" spans="1:8" s="4" customFormat="1" ht="12">
      <c r="A152" s="29"/>
      <c r="B152" s="7"/>
      <c r="C152" s="40"/>
      <c r="D152" s="41"/>
      <c r="E152" s="42"/>
      <c r="F152" s="40"/>
      <c r="G152" s="41"/>
      <c r="H152" s="41"/>
    </row>
    <row r="153" spans="1:8" s="4" customFormat="1" ht="12">
      <c r="A153" s="31" t="s">
        <v>128</v>
      </c>
      <c r="B153" s="6"/>
      <c r="C153" s="50">
        <f aca="true" t="shared" si="9" ref="C153:H153">SUM(C131:C152,C127,C123,C119,C115,C109:C111,C104,C99,C97,C91:C95,C89,C87,C85,C81:C83,C76,C69:C71,C64,C60,C52:C54,C46:C48,C42,C34:C40,C30,C25,C18:C20,C14,C3)</f>
        <v>5242.921</v>
      </c>
      <c r="D153" s="51">
        <f t="shared" si="9"/>
        <v>667303.151</v>
      </c>
      <c r="E153" s="52">
        <f t="shared" si="9"/>
        <v>467112.2057</v>
      </c>
      <c r="F153" s="50">
        <f t="shared" si="9"/>
        <v>4943.336603</v>
      </c>
      <c r="G153" s="51">
        <f t="shared" si="9"/>
        <v>494882.08999999997</v>
      </c>
      <c r="H153" s="51">
        <f t="shared" si="9"/>
        <v>345790.87000000005</v>
      </c>
    </row>
    <row r="154" spans="1:8" ht="12">
      <c r="A154" s="29" t="s">
        <v>88</v>
      </c>
      <c r="B154" s="26">
        <v>0</v>
      </c>
      <c r="C154" s="59">
        <v>0</v>
      </c>
      <c r="D154" s="65">
        <v>0</v>
      </c>
      <c r="E154" s="62">
        <f>D154*80/100</f>
        <v>0</v>
      </c>
      <c r="F154" s="13">
        <v>0.7274</v>
      </c>
      <c r="G154" s="58">
        <v>81.18</v>
      </c>
      <c r="H154" s="58">
        <v>61.88</v>
      </c>
    </row>
    <row r="155" spans="1:8" ht="12">
      <c r="A155" s="29" t="s">
        <v>245</v>
      </c>
      <c r="B155" s="26"/>
      <c r="C155" s="59">
        <v>0.0957</v>
      </c>
      <c r="D155" s="58">
        <f>C155*180</f>
        <v>17.226</v>
      </c>
      <c r="E155" s="62">
        <f>D155*80/100</f>
        <v>13.7808</v>
      </c>
      <c r="F155" s="13">
        <v>1.2238</v>
      </c>
      <c r="G155" s="58">
        <v>77.7</v>
      </c>
      <c r="H155" s="58">
        <v>55.58</v>
      </c>
    </row>
    <row r="156" spans="1:8" ht="12">
      <c r="A156" s="29" t="s">
        <v>139</v>
      </c>
      <c r="B156" s="26">
        <v>1</v>
      </c>
      <c r="C156" s="59">
        <v>8.8487</v>
      </c>
      <c r="D156" s="58">
        <f>C156*180</f>
        <v>1592.7659999999998</v>
      </c>
      <c r="E156" s="62">
        <f>D156*80/100</f>
        <v>1274.2127999999998</v>
      </c>
      <c r="F156" s="13">
        <v>4.7378</v>
      </c>
      <c r="G156" s="58">
        <v>256.89</v>
      </c>
      <c r="H156" s="58">
        <v>200.74</v>
      </c>
    </row>
    <row r="157" spans="1:8" s="4" customFormat="1" ht="12">
      <c r="A157" s="29" t="s">
        <v>234</v>
      </c>
      <c r="B157" s="23"/>
      <c r="C157" s="59">
        <v>0</v>
      </c>
      <c r="D157" s="65">
        <v>0</v>
      </c>
      <c r="E157" s="62">
        <v>0</v>
      </c>
      <c r="F157" s="13">
        <v>0.0982</v>
      </c>
      <c r="G157" s="58">
        <v>6</v>
      </c>
      <c r="H157" s="58">
        <v>3.5</v>
      </c>
    </row>
    <row r="158" spans="1:8" ht="12">
      <c r="A158" s="29" t="s">
        <v>304</v>
      </c>
      <c r="B158" s="26"/>
      <c r="C158" s="59">
        <v>0</v>
      </c>
      <c r="D158" s="58">
        <v>0</v>
      </c>
      <c r="E158" s="62">
        <v>0</v>
      </c>
      <c r="F158" s="13">
        <v>0.2537</v>
      </c>
      <c r="G158" s="58">
        <v>12.5</v>
      </c>
      <c r="H158" s="58">
        <v>8.3</v>
      </c>
    </row>
    <row r="159" spans="1:8" ht="12">
      <c r="A159" s="29" t="s">
        <v>305</v>
      </c>
      <c r="B159" s="26"/>
      <c r="C159" s="59">
        <v>0</v>
      </c>
      <c r="D159" s="58">
        <v>0</v>
      </c>
      <c r="E159" s="62">
        <v>0</v>
      </c>
      <c r="F159" s="13">
        <v>0</v>
      </c>
      <c r="G159" s="58">
        <v>9.02</v>
      </c>
      <c r="H159" s="58">
        <v>7.22</v>
      </c>
    </row>
    <row r="160" spans="1:8" ht="12">
      <c r="A160" s="29" t="s">
        <v>235</v>
      </c>
      <c r="B160" s="26"/>
      <c r="C160" s="59">
        <v>0.2379</v>
      </c>
      <c r="D160" s="58">
        <f>C160*180</f>
        <v>42.822</v>
      </c>
      <c r="E160" s="62">
        <f>D160*80/100</f>
        <v>34.257600000000004</v>
      </c>
      <c r="F160" s="13">
        <v>0.2379</v>
      </c>
      <c r="G160" s="58">
        <v>16</v>
      </c>
      <c r="H160" s="58">
        <v>12.8</v>
      </c>
    </row>
    <row r="161" spans="1:8" ht="12">
      <c r="A161" s="29" t="s">
        <v>236</v>
      </c>
      <c r="B161" s="26"/>
      <c r="C161" s="59">
        <v>1.2897</v>
      </c>
      <c r="D161" s="58">
        <f>C161*180</f>
        <v>232.14600000000002</v>
      </c>
      <c r="E161" s="62">
        <f>D161*80/100</f>
        <v>185.7168</v>
      </c>
      <c r="F161" s="13">
        <v>0.771</v>
      </c>
      <c r="G161" s="58">
        <v>46</v>
      </c>
      <c r="H161" s="58">
        <v>30.32</v>
      </c>
    </row>
    <row r="162" spans="1:8" ht="12">
      <c r="A162" s="29" t="s">
        <v>226</v>
      </c>
      <c r="B162" s="26"/>
      <c r="C162" s="59">
        <v>0</v>
      </c>
      <c r="D162" s="58">
        <v>0</v>
      </c>
      <c r="E162" s="62">
        <v>0</v>
      </c>
      <c r="F162" s="13">
        <v>1.1733</v>
      </c>
      <c r="G162" s="58">
        <v>81.57</v>
      </c>
      <c r="H162" s="58">
        <v>61.89</v>
      </c>
    </row>
    <row r="163" spans="1:8" ht="12">
      <c r="A163" s="29" t="s">
        <v>186</v>
      </c>
      <c r="B163" s="26"/>
      <c r="C163" s="59">
        <v>0</v>
      </c>
      <c r="D163" s="58">
        <v>0</v>
      </c>
      <c r="E163" s="62">
        <v>0</v>
      </c>
      <c r="F163" s="13">
        <v>0.8084</v>
      </c>
      <c r="G163" s="58">
        <v>72.45</v>
      </c>
      <c r="H163" s="58">
        <v>55.52</v>
      </c>
    </row>
    <row r="164" spans="1:8" ht="12">
      <c r="A164" s="29" t="s">
        <v>222</v>
      </c>
      <c r="B164" s="26"/>
      <c r="C164" s="59">
        <v>0</v>
      </c>
      <c r="D164" s="58">
        <v>0</v>
      </c>
      <c r="E164" s="62">
        <v>0</v>
      </c>
      <c r="F164" s="13">
        <v>0.6123</v>
      </c>
      <c r="G164" s="58">
        <v>115.35</v>
      </c>
      <c r="H164" s="58">
        <v>87.43</v>
      </c>
    </row>
    <row r="165" spans="1:8" ht="12">
      <c r="A165" s="29" t="s">
        <v>295</v>
      </c>
      <c r="B165" s="26"/>
      <c r="C165" s="59">
        <v>0</v>
      </c>
      <c r="D165" s="58">
        <v>0</v>
      </c>
      <c r="E165" s="62">
        <v>0</v>
      </c>
      <c r="F165" s="13">
        <v>0.0359</v>
      </c>
      <c r="G165" s="58">
        <v>3.6</v>
      </c>
      <c r="H165" s="58">
        <v>2.16</v>
      </c>
    </row>
    <row r="166" spans="1:8" ht="12">
      <c r="A166" s="29" t="s">
        <v>237</v>
      </c>
      <c r="B166" s="26"/>
      <c r="C166" s="59">
        <v>0</v>
      </c>
      <c r="D166" s="58">
        <v>0</v>
      </c>
      <c r="E166" s="62">
        <v>0</v>
      </c>
      <c r="F166" s="13">
        <v>0.4954</v>
      </c>
      <c r="G166" s="58">
        <v>30.3</v>
      </c>
      <c r="H166" s="58">
        <v>20.55</v>
      </c>
    </row>
    <row r="167" spans="1:8" ht="12">
      <c r="A167" s="29" t="s">
        <v>296</v>
      </c>
      <c r="B167" s="26"/>
      <c r="C167" s="59">
        <v>0</v>
      </c>
      <c r="D167" s="58">
        <v>0</v>
      </c>
      <c r="E167" s="62">
        <v>0</v>
      </c>
      <c r="F167" s="13">
        <v>0</v>
      </c>
      <c r="G167" s="58">
        <v>2</v>
      </c>
      <c r="H167" s="58">
        <v>1.2</v>
      </c>
    </row>
    <row r="168" spans="1:8" ht="12">
      <c r="A168" s="29" t="s">
        <v>238</v>
      </c>
      <c r="B168" s="26"/>
      <c r="C168" s="59">
        <v>0</v>
      </c>
      <c r="D168" s="58">
        <v>0</v>
      </c>
      <c r="E168" s="62">
        <v>0</v>
      </c>
      <c r="F168" s="13">
        <v>0.1492</v>
      </c>
      <c r="G168" s="58">
        <v>15.5</v>
      </c>
      <c r="H168" s="58">
        <v>11.99</v>
      </c>
    </row>
    <row r="169" spans="1:8" ht="12">
      <c r="A169" s="29" t="s">
        <v>297</v>
      </c>
      <c r="B169" s="26"/>
      <c r="C169" s="59">
        <v>0.0967</v>
      </c>
      <c r="D169" s="58">
        <f>C169*180</f>
        <v>17.406</v>
      </c>
      <c r="E169" s="62">
        <f>D169*80/100</f>
        <v>13.9248</v>
      </c>
      <c r="F169" s="13">
        <v>0.0967</v>
      </c>
      <c r="G169" s="58">
        <v>7.87</v>
      </c>
      <c r="H169" s="58">
        <v>6.3</v>
      </c>
    </row>
    <row r="170" spans="1:8" ht="12">
      <c r="A170" s="29" t="s">
        <v>227</v>
      </c>
      <c r="B170" s="26"/>
      <c r="C170" s="59">
        <v>0.38</v>
      </c>
      <c r="D170" s="58">
        <f>C170*180</f>
        <v>68.4</v>
      </c>
      <c r="E170" s="62">
        <f>D170*80/100</f>
        <v>54.72</v>
      </c>
      <c r="F170" s="13">
        <v>0.7837</v>
      </c>
      <c r="G170" s="58">
        <v>71.01</v>
      </c>
      <c r="H170" s="58">
        <v>56.81</v>
      </c>
    </row>
    <row r="171" spans="1:8" ht="12">
      <c r="A171" s="29" t="s">
        <v>315</v>
      </c>
      <c r="B171" s="26"/>
      <c r="C171" s="59">
        <v>0.0313</v>
      </c>
      <c r="D171" s="58">
        <f>C171*180</f>
        <v>5.634</v>
      </c>
      <c r="E171" s="62">
        <f>D171*80/100</f>
        <v>4.5072</v>
      </c>
      <c r="F171" s="13">
        <v>0</v>
      </c>
      <c r="G171" s="58">
        <v>0</v>
      </c>
      <c r="H171" s="58">
        <v>0</v>
      </c>
    </row>
    <row r="172" spans="1:8" ht="12">
      <c r="A172" s="29" t="s">
        <v>300</v>
      </c>
      <c r="B172" s="26"/>
      <c r="C172" s="59">
        <v>0.0596</v>
      </c>
      <c r="D172" s="58">
        <f>C172*180</f>
        <v>10.728</v>
      </c>
      <c r="E172" s="62">
        <f>D172*80/100</f>
        <v>8.5824</v>
      </c>
      <c r="F172" s="13">
        <v>0.0596</v>
      </c>
      <c r="G172" s="58">
        <v>8</v>
      </c>
      <c r="H172" s="58">
        <v>6.4</v>
      </c>
    </row>
    <row r="173" spans="1:8" ht="12">
      <c r="A173" s="29" t="s">
        <v>246</v>
      </c>
      <c r="B173" s="26"/>
      <c r="C173" s="59">
        <v>0</v>
      </c>
      <c r="D173" s="65">
        <v>0</v>
      </c>
      <c r="E173" s="62">
        <v>0</v>
      </c>
      <c r="F173" s="13">
        <v>0.0327</v>
      </c>
      <c r="G173" s="58">
        <v>5</v>
      </c>
      <c r="H173" s="58">
        <v>2.8</v>
      </c>
    </row>
    <row r="174" spans="1:8" ht="12">
      <c r="A174" s="29" t="s">
        <v>140</v>
      </c>
      <c r="B174" s="26">
        <v>1</v>
      </c>
      <c r="C174" s="59">
        <v>2.8771</v>
      </c>
      <c r="D174" s="58">
        <f>C174*180</f>
        <v>517.878</v>
      </c>
      <c r="E174" s="62">
        <f>D174*80/100</f>
        <v>414.30240000000003</v>
      </c>
      <c r="F174" s="13">
        <v>0.428415</v>
      </c>
      <c r="G174" s="58">
        <v>43.2</v>
      </c>
      <c r="H174" s="58">
        <v>31</v>
      </c>
    </row>
    <row r="175" spans="1:8" ht="12">
      <c r="A175" s="29" t="s">
        <v>302</v>
      </c>
      <c r="B175" s="65"/>
      <c r="C175" s="59">
        <v>0</v>
      </c>
      <c r="D175" s="58">
        <v>0</v>
      </c>
      <c r="E175" s="62">
        <v>0</v>
      </c>
      <c r="F175" s="13">
        <v>0.072885</v>
      </c>
      <c r="G175" s="58">
        <v>6.2</v>
      </c>
      <c r="H175" s="58">
        <v>4.5</v>
      </c>
    </row>
    <row r="176" spans="1:8" ht="12">
      <c r="A176" s="46" t="s">
        <v>242</v>
      </c>
      <c r="C176" s="59">
        <v>0</v>
      </c>
      <c r="D176" s="58">
        <f>C176*180</f>
        <v>0</v>
      </c>
      <c r="E176" s="62">
        <f>D176*80/100</f>
        <v>0</v>
      </c>
      <c r="F176" s="13">
        <v>0.8428</v>
      </c>
      <c r="G176" s="66">
        <v>70.87</v>
      </c>
      <c r="H176" s="66">
        <v>52.28</v>
      </c>
    </row>
    <row r="177" spans="1:8" ht="12">
      <c r="A177" s="29" t="s">
        <v>184</v>
      </c>
      <c r="B177" s="26">
        <v>5</v>
      </c>
      <c r="C177" s="59">
        <v>0</v>
      </c>
      <c r="D177" s="58">
        <v>0</v>
      </c>
      <c r="E177" s="62">
        <f>D177*80/100</f>
        <v>0</v>
      </c>
      <c r="F177" s="13">
        <v>0.7194</v>
      </c>
      <c r="G177" s="58">
        <v>1189.32</v>
      </c>
      <c r="H177" s="58">
        <v>949.5</v>
      </c>
    </row>
    <row r="178" spans="1:8" ht="12">
      <c r="A178" s="29" t="s">
        <v>185</v>
      </c>
      <c r="B178" s="26">
        <v>0</v>
      </c>
      <c r="C178" s="59">
        <v>0</v>
      </c>
      <c r="D178" s="58">
        <f>C178*180</f>
        <v>0</v>
      </c>
      <c r="E178" s="62">
        <f>D178*80/100</f>
        <v>0</v>
      </c>
      <c r="F178" s="13">
        <v>1.363</v>
      </c>
      <c r="G178" s="58">
        <v>295.12</v>
      </c>
      <c r="H178" s="58">
        <v>236.1</v>
      </c>
    </row>
    <row r="179" spans="1:8" ht="12">
      <c r="A179" s="29" t="s">
        <v>247</v>
      </c>
      <c r="B179" s="26"/>
      <c r="C179" s="59">
        <v>0</v>
      </c>
      <c r="D179" s="58">
        <f>C179*180</f>
        <v>0</v>
      </c>
      <c r="E179" s="62">
        <f>D179*80/100</f>
        <v>0</v>
      </c>
      <c r="F179" s="13">
        <v>0.2485</v>
      </c>
      <c r="G179" s="58">
        <v>34.8</v>
      </c>
      <c r="H179" s="58">
        <v>27</v>
      </c>
    </row>
    <row r="180" spans="1:8" ht="12">
      <c r="A180" s="29" t="s">
        <v>243</v>
      </c>
      <c r="B180" s="26"/>
      <c r="C180" s="59">
        <v>0.1211</v>
      </c>
      <c r="D180" s="58">
        <f>C180*180</f>
        <v>21.798</v>
      </c>
      <c r="E180" s="62">
        <f>D180*80/100</f>
        <v>17.438399999999998</v>
      </c>
      <c r="F180" s="13">
        <v>1.6377</v>
      </c>
      <c r="G180" s="58">
        <v>75.74</v>
      </c>
      <c r="H180" s="58">
        <v>54.11</v>
      </c>
    </row>
    <row r="181" spans="1:8" ht="12">
      <c r="A181" s="29" t="s">
        <v>303</v>
      </c>
      <c r="B181" s="26"/>
      <c r="C181" s="59">
        <v>0</v>
      </c>
      <c r="D181" s="58">
        <v>0</v>
      </c>
      <c r="E181" s="62">
        <v>0</v>
      </c>
      <c r="F181" s="13">
        <v>0.04</v>
      </c>
      <c r="G181" s="58">
        <v>5</v>
      </c>
      <c r="H181" s="58">
        <v>3</v>
      </c>
    </row>
    <row r="182" spans="1:8" ht="12">
      <c r="A182" s="29" t="s">
        <v>316</v>
      </c>
      <c r="B182" s="26"/>
      <c r="C182" s="59">
        <v>0.0991</v>
      </c>
      <c r="D182" s="58">
        <f>C182*180</f>
        <v>17.837999999999997</v>
      </c>
      <c r="E182" s="62">
        <f>D182*80/100</f>
        <v>14.270399999999997</v>
      </c>
      <c r="F182" s="13">
        <v>0</v>
      </c>
      <c r="G182" s="58">
        <v>0</v>
      </c>
      <c r="H182" s="58">
        <v>0</v>
      </c>
    </row>
    <row r="183" spans="1:8" ht="12">
      <c r="A183" s="29" t="s">
        <v>95</v>
      </c>
      <c r="B183" s="26">
        <v>0</v>
      </c>
      <c r="C183" s="59">
        <v>0.0635</v>
      </c>
      <c r="D183" s="58">
        <f>C183*180</f>
        <v>11.43</v>
      </c>
      <c r="E183" s="62">
        <f>D183*80/100</f>
        <v>9.144</v>
      </c>
      <c r="F183" s="13">
        <v>2.9947</v>
      </c>
      <c r="G183" s="58">
        <v>1384.43</v>
      </c>
      <c r="H183" s="58">
        <v>1102.59</v>
      </c>
    </row>
    <row r="184" spans="1:8" ht="12">
      <c r="A184" s="29" t="s">
        <v>183</v>
      </c>
      <c r="B184" s="26">
        <v>2</v>
      </c>
      <c r="C184" s="59">
        <v>0</v>
      </c>
      <c r="D184" s="58">
        <f>C184*190</f>
        <v>0</v>
      </c>
      <c r="E184" s="62">
        <f>D184*80/100</f>
        <v>0</v>
      </c>
      <c r="F184" s="13">
        <v>1.5115</v>
      </c>
      <c r="G184" s="58">
        <v>1091.41</v>
      </c>
      <c r="H184" s="58">
        <v>865.64</v>
      </c>
    </row>
    <row r="185" spans="1:8" ht="12">
      <c r="A185" s="29" t="s">
        <v>182</v>
      </c>
      <c r="B185" s="26">
        <v>0</v>
      </c>
      <c r="C185" s="59">
        <v>0.04</v>
      </c>
      <c r="D185" s="58">
        <f>C185*180</f>
        <v>7.2</v>
      </c>
      <c r="E185" s="62">
        <f>D185*80/100</f>
        <v>5.76</v>
      </c>
      <c r="F185" s="13">
        <v>1.472</v>
      </c>
      <c r="G185" s="58">
        <v>342.84</v>
      </c>
      <c r="H185" s="58">
        <v>258.26</v>
      </c>
    </row>
    <row r="186" spans="1:8" ht="12">
      <c r="A186" s="29" t="s">
        <v>294</v>
      </c>
      <c r="B186" s="26"/>
      <c r="C186" s="59">
        <v>0</v>
      </c>
      <c r="D186" s="58">
        <f>C186*180</f>
        <v>0</v>
      </c>
      <c r="E186" s="62">
        <f>D186*80/100</f>
        <v>0</v>
      </c>
      <c r="F186" s="13">
        <v>0.0729</v>
      </c>
      <c r="G186" s="58">
        <v>5</v>
      </c>
      <c r="H186" s="58">
        <v>2</v>
      </c>
    </row>
    <row r="187" spans="1:8" ht="12">
      <c r="A187" s="29" t="s">
        <v>244</v>
      </c>
      <c r="B187" s="26"/>
      <c r="C187" s="59">
        <v>1.3727</v>
      </c>
      <c r="D187" s="58">
        <f>C187*180</f>
        <v>247.086</v>
      </c>
      <c r="E187" s="62">
        <f>D187*80/100</f>
        <v>197.6688</v>
      </c>
      <c r="F187" s="13">
        <v>0.9826</v>
      </c>
      <c r="G187" s="58">
        <v>121.19</v>
      </c>
      <c r="H187" s="58">
        <v>93.28</v>
      </c>
    </row>
    <row r="188" spans="1:8" s="4" customFormat="1" ht="12">
      <c r="A188" s="38" t="s">
        <v>87</v>
      </c>
      <c r="B188" s="39"/>
      <c r="C188" s="50">
        <f aca="true" t="shared" si="10" ref="C188:H188">SUM(C154:C187)</f>
        <v>15.6131</v>
      </c>
      <c r="D188" s="51">
        <f>SUM(D154:D187)</f>
        <v>2810.3579999999993</v>
      </c>
      <c r="E188" s="52">
        <f t="shared" si="10"/>
        <v>2248.2864</v>
      </c>
      <c r="F188" s="50">
        <f t="shared" si="10"/>
        <v>24.683400000000002</v>
      </c>
      <c r="G188" s="51">
        <f t="shared" si="10"/>
        <v>5583.0599999999995</v>
      </c>
      <c r="H188" s="51">
        <f t="shared" si="10"/>
        <v>4372.65</v>
      </c>
    </row>
    <row r="189" spans="1:8" ht="12">
      <c r="A189" s="29" t="s">
        <v>181</v>
      </c>
      <c r="B189" s="26">
        <v>0</v>
      </c>
      <c r="C189" s="59">
        <v>0.5076</v>
      </c>
      <c r="D189" s="58">
        <f>C189*195</f>
        <v>98.98200000000001</v>
      </c>
      <c r="E189" s="62">
        <f aca="true" t="shared" si="11" ref="E189:E216">D189*80/100</f>
        <v>79.18560000000001</v>
      </c>
      <c r="F189" s="59">
        <v>0</v>
      </c>
      <c r="G189" s="58">
        <v>439.61</v>
      </c>
      <c r="H189" s="58">
        <v>349.61</v>
      </c>
    </row>
    <row r="190" spans="1:8" ht="12">
      <c r="A190" s="29" t="s">
        <v>307</v>
      </c>
      <c r="B190" s="26">
        <v>0</v>
      </c>
      <c r="C190" s="59">
        <v>0</v>
      </c>
      <c r="D190" s="58">
        <f aca="true" t="shared" si="12" ref="D190:D199">C190*195</f>
        <v>0</v>
      </c>
      <c r="E190" s="62">
        <f t="shared" si="11"/>
        <v>0</v>
      </c>
      <c r="F190" s="59">
        <v>0.2534</v>
      </c>
      <c r="G190" s="58">
        <v>12.75</v>
      </c>
      <c r="H190" s="58">
        <v>9.7</v>
      </c>
    </row>
    <row r="191" spans="1:8" ht="12">
      <c r="A191" s="29" t="s">
        <v>165</v>
      </c>
      <c r="B191" s="29" t="s">
        <v>165</v>
      </c>
      <c r="C191" s="59">
        <v>0.1681</v>
      </c>
      <c r="D191" s="58">
        <f t="shared" si="12"/>
        <v>32.7795</v>
      </c>
      <c r="E191" s="62">
        <f t="shared" si="11"/>
        <v>26.223599999999998</v>
      </c>
      <c r="F191" s="59">
        <v>4.6475</v>
      </c>
      <c r="G191" s="58">
        <v>3688.61</v>
      </c>
      <c r="H191" s="58">
        <v>2947.43</v>
      </c>
    </row>
    <row r="192" spans="1:8" ht="12">
      <c r="A192" s="29" t="s">
        <v>180</v>
      </c>
      <c r="B192" s="26">
        <v>0</v>
      </c>
      <c r="C192" s="59">
        <v>0</v>
      </c>
      <c r="D192" s="58">
        <f t="shared" si="12"/>
        <v>0</v>
      </c>
      <c r="E192" s="62">
        <f t="shared" si="11"/>
        <v>0</v>
      </c>
      <c r="F192" s="59">
        <v>0.2831</v>
      </c>
      <c r="G192" s="58">
        <v>187.79</v>
      </c>
      <c r="H192" s="58">
        <v>150.24</v>
      </c>
    </row>
    <row r="193" spans="1:8" ht="12">
      <c r="A193" s="29" t="s">
        <v>312</v>
      </c>
      <c r="B193" s="26"/>
      <c r="C193" s="59">
        <v>0</v>
      </c>
      <c r="D193" s="58">
        <v>0</v>
      </c>
      <c r="E193" s="62">
        <v>0</v>
      </c>
      <c r="F193" s="59">
        <v>0</v>
      </c>
      <c r="G193" s="58">
        <v>8.13</v>
      </c>
      <c r="H193" s="58">
        <v>6.46</v>
      </c>
    </row>
    <row r="194" spans="1:8" ht="12">
      <c r="A194" s="29" t="s">
        <v>166</v>
      </c>
      <c r="B194" s="26">
        <v>0</v>
      </c>
      <c r="C194" s="59">
        <v>0.2269</v>
      </c>
      <c r="D194" s="58">
        <f t="shared" si="12"/>
        <v>44.2455</v>
      </c>
      <c r="E194" s="62">
        <f t="shared" si="11"/>
        <v>35.3964</v>
      </c>
      <c r="F194" s="59">
        <v>0.1329</v>
      </c>
      <c r="G194" s="58">
        <v>55.57</v>
      </c>
      <c r="H194" s="58">
        <v>44.45</v>
      </c>
    </row>
    <row r="195" spans="1:8" ht="12">
      <c r="A195" s="29" t="s">
        <v>249</v>
      </c>
      <c r="B195" s="26"/>
      <c r="C195" s="59">
        <v>0</v>
      </c>
      <c r="D195" s="58">
        <f>C195*195</f>
        <v>0</v>
      </c>
      <c r="E195" s="62">
        <f>D195*80/100</f>
        <v>0</v>
      </c>
      <c r="F195" s="59">
        <v>0</v>
      </c>
      <c r="G195" s="58">
        <v>0</v>
      </c>
      <c r="H195" s="58">
        <v>0</v>
      </c>
    </row>
    <row r="196" spans="1:8" ht="12">
      <c r="A196" s="29" t="s">
        <v>167</v>
      </c>
      <c r="B196" s="26">
        <v>0</v>
      </c>
      <c r="C196" s="59">
        <v>0</v>
      </c>
      <c r="D196" s="58">
        <f t="shared" si="12"/>
        <v>0</v>
      </c>
      <c r="E196" s="62">
        <f t="shared" si="11"/>
        <v>0</v>
      </c>
      <c r="F196" s="59">
        <v>0</v>
      </c>
      <c r="G196" s="58">
        <v>36.77</v>
      </c>
      <c r="H196" s="58">
        <v>29.42</v>
      </c>
    </row>
    <row r="197" spans="1:8" ht="12">
      <c r="A197" s="29" t="s">
        <v>168</v>
      </c>
      <c r="B197" s="26">
        <v>0</v>
      </c>
      <c r="C197" s="59">
        <v>0</v>
      </c>
      <c r="D197" s="58">
        <v>0</v>
      </c>
      <c r="E197" s="62">
        <f t="shared" si="11"/>
        <v>0</v>
      </c>
      <c r="F197" s="59">
        <v>0</v>
      </c>
      <c r="G197" s="58">
        <v>62.72</v>
      </c>
      <c r="H197" s="58">
        <v>50.18</v>
      </c>
    </row>
    <row r="198" spans="1:8" ht="12">
      <c r="A198" s="29" t="s">
        <v>164</v>
      </c>
      <c r="B198" s="26">
        <v>7</v>
      </c>
      <c r="C198" s="59">
        <v>4.4512</v>
      </c>
      <c r="D198" s="58">
        <f t="shared" si="12"/>
        <v>867.984</v>
      </c>
      <c r="E198" s="62">
        <f t="shared" si="11"/>
        <v>694.3872</v>
      </c>
      <c r="F198" s="59">
        <v>0.3313</v>
      </c>
      <c r="G198" s="58">
        <v>28.23</v>
      </c>
      <c r="H198" s="58">
        <v>22.59</v>
      </c>
    </row>
    <row r="199" spans="1:8" ht="12">
      <c r="A199" s="29" t="s">
        <v>169</v>
      </c>
      <c r="B199" s="26">
        <v>1</v>
      </c>
      <c r="C199" s="59">
        <v>4.6269</v>
      </c>
      <c r="D199" s="58">
        <f t="shared" si="12"/>
        <v>902.2455</v>
      </c>
      <c r="E199" s="62">
        <f t="shared" si="11"/>
        <v>721.7964</v>
      </c>
      <c r="F199" s="59">
        <v>0</v>
      </c>
      <c r="G199" s="58">
        <v>0</v>
      </c>
      <c r="H199" s="58">
        <v>0</v>
      </c>
    </row>
    <row r="200" spans="1:8" ht="12">
      <c r="A200" s="29" t="s">
        <v>310</v>
      </c>
      <c r="B200" s="26"/>
      <c r="C200" s="59">
        <v>0</v>
      </c>
      <c r="D200" s="58">
        <f>C200*195</f>
        <v>0</v>
      </c>
      <c r="E200" s="62">
        <f>D200*80/100</f>
        <v>0</v>
      </c>
      <c r="F200" s="59">
        <v>0</v>
      </c>
      <c r="G200" s="58">
        <v>0</v>
      </c>
      <c r="H200" s="58">
        <v>0</v>
      </c>
    </row>
    <row r="201" spans="1:8" ht="12">
      <c r="A201" s="29" t="s">
        <v>250</v>
      </c>
      <c r="B201" s="26"/>
      <c r="C201" s="59">
        <v>7.4517</v>
      </c>
      <c r="D201" s="58">
        <f>C201*195</f>
        <v>1453.0815</v>
      </c>
      <c r="E201" s="62">
        <f>D201*80/100</f>
        <v>1162.4652</v>
      </c>
      <c r="F201" s="59">
        <v>0</v>
      </c>
      <c r="G201" s="59">
        <v>0.39</v>
      </c>
      <c r="H201" s="59">
        <v>0.31</v>
      </c>
    </row>
    <row r="202" spans="1:8" ht="12">
      <c r="A202" s="29" t="s">
        <v>308</v>
      </c>
      <c r="B202" s="26">
        <v>0</v>
      </c>
      <c r="C202" s="59">
        <v>0</v>
      </c>
      <c r="D202" s="58">
        <f>C202*230</f>
        <v>0</v>
      </c>
      <c r="E202" s="62">
        <f t="shared" si="11"/>
        <v>0</v>
      </c>
      <c r="F202" s="13">
        <v>0.9572</v>
      </c>
      <c r="G202" s="14">
        <v>95.36</v>
      </c>
      <c r="H202" s="58">
        <v>76.3</v>
      </c>
    </row>
    <row r="203" spans="1:8" ht="12">
      <c r="A203" s="29" t="s">
        <v>179</v>
      </c>
      <c r="B203" s="26"/>
      <c r="C203" s="59">
        <v>0</v>
      </c>
      <c r="D203" s="58">
        <v>0</v>
      </c>
      <c r="E203" s="62">
        <v>0</v>
      </c>
      <c r="F203" s="13">
        <v>0.1738</v>
      </c>
      <c r="G203" s="14">
        <v>12.38</v>
      </c>
      <c r="H203" s="58">
        <v>9.9</v>
      </c>
    </row>
    <row r="204" spans="1:8" ht="12">
      <c r="A204" s="29" t="s">
        <v>178</v>
      </c>
      <c r="B204" s="26">
        <v>28</v>
      </c>
      <c r="C204" s="59">
        <v>0</v>
      </c>
      <c r="D204" s="58">
        <v>0</v>
      </c>
      <c r="E204" s="62">
        <f t="shared" si="11"/>
        <v>0</v>
      </c>
      <c r="F204" s="13">
        <v>5.282</v>
      </c>
      <c r="G204" s="14">
        <v>535.95</v>
      </c>
      <c r="H204" s="58">
        <v>428.66</v>
      </c>
    </row>
    <row r="205" spans="1:8" ht="12">
      <c r="A205" s="29" t="s">
        <v>177</v>
      </c>
      <c r="B205" s="26">
        <v>0</v>
      </c>
      <c r="C205" s="59">
        <v>0.5519</v>
      </c>
      <c r="D205" s="58">
        <f aca="true" t="shared" si="13" ref="D205:D213">C205*195</f>
        <v>107.62049999999999</v>
      </c>
      <c r="E205" s="62">
        <f t="shared" si="11"/>
        <v>86.09639999999999</v>
      </c>
      <c r="F205" s="59">
        <v>6.1189</v>
      </c>
      <c r="G205" s="58">
        <v>7774.4</v>
      </c>
      <c r="H205" s="58">
        <v>6213.81</v>
      </c>
    </row>
    <row r="206" spans="1:8" ht="12">
      <c r="A206" s="29" t="s">
        <v>170</v>
      </c>
      <c r="B206" s="26">
        <v>0</v>
      </c>
      <c r="C206" s="59">
        <v>0.1766</v>
      </c>
      <c r="D206" s="58">
        <f t="shared" si="13"/>
        <v>34.437000000000005</v>
      </c>
      <c r="E206" s="62">
        <f t="shared" si="11"/>
        <v>27.549600000000005</v>
      </c>
      <c r="F206" s="59">
        <v>0</v>
      </c>
      <c r="G206" s="58">
        <v>32.77</v>
      </c>
      <c r="H206" s="58">
        <v>26.22</v>
      </c>
    </row>
    <row r="207" spans="1:8" ht="12">
      <c r="A207" s="29" t="s">
        <v>317</v>
      </c>
      <c r="B207" s="26"/>
      <c r="C207" s="59">
        <v>0.0638</v>
      </c>
      <c r="D207" s="58">
        <f>C207*195</f>
        <v>12.440999999999999</v>
      </c>
      <c r="E207" s="62">
        <f>D207*80/100</f>
        <v>9.9528</v>
      </c>
      <c r="F207" s="59">
        <v>0</v>
      </c>
      <c r="G207" s="58">
        <v>0</v>
      </c>
      <c r="H207" s="58">
        <v>0</v>
      </c>
    </row>
    <row r="208" spans="1:8" ht="12">
      <c r="A208" s="29" t="s">
        <v>171</v>
      </c>
      <c r="B208" s="26">
        <v>2</v>
      </c>
      <c r="C208" s="59">
        <v>2.1597</v>
      </c>
      <c r="D208" s="58">
        <f t="shared" si="13"/>
        <v>421.1415</v>
      </c>
      <c r="E208" s="62">
        <f t="shared" si="11"/>
        <v>336.9132</v>
      </c>
      <c r="F208" s="59">
        <v>0</v>
      </c>
      <c r="G208" s="58">
        <v>0</v>
      </c>
      <c r="H208" s="58">
        <v>0</v>
      </c>
    </row>
    <row r="209" spans="1:8" ht="12">
      <c r="A209" s="29" t="s">
        <v>172</v>
      </c>
      <c r="B209" s="26">
        <v>1</v>
      </c>
      <c r="C209" s="59">
        <v>2.3123</v>
      </c>
      <c r="D209" s="58">
        <f t="shared" si="13"/>
        <v>450.8985</v>
      </c>
      <c r="E209" s="62">
        <f t="shared" si="11"/>
        <v>360.71880000000004</v>
      </c>
      <c r="F209" s="59">
        <v>0.0438</v>
      </c>
      <c r="G209" s="58">
        <v>4.2</v>
      </c>
      <c r="H209" s="58">
        <v>2.85</v>
      </c>
    </row>
    <row r="210" spans="1:8" ht="12">
      <c r="A210" s="29" t="s">
        <v>173</v>
      </c>
      <c r="B210" s="26">
        <v>1</v>
      </c>
      <c r="C210" s="59">
        <v>1.0254</v>
      </c>
      <c r="D210" s="58">
        <f t="shared" si="13"/>
        <v>199.95300000000003</v>
      </c>
      <c r="E210" s="62">
        <f t="shared" si="11"/>
        <v>159.9624</v>
      </c>
      <c r="F210" s="59">
        <v>0</v>
      </c>
      <c r="G210" s="58">
        <v>0</v>
      </c>
      <c r="H210" s="58">
        <v>0</v>
      </c>
    </row>
    <row r="211" spans="1:8" ht="12">
      <c r="A211" s="29" t="s">
        <v>174</v>
      </c>
      <c r="B211" s="26">
        <v>6</v>
      </c>
      <c r="C211" s="59">
        <v>1.8422</v>
      </c>
      <c r="D211" s="58">
        <f t="shared" si="13"/>
        <v>359.229</v>
      </c>
      <c r="E211" s="62">
        <f t="shared" si="11"/>
        <v>287.3832</v>
      </c>
      <c r="F211" s="59">
        <v>0.2364</v>
      </c>
      <c r="G211" s="58">
        <v>19.6</v>
      </c>
      <c r="H211" s="58">
        <v>15.68</v>
      </c>
    </row>
    <row r="212" spans="1:8" ht="12">
      <c r="A212" s="29" t="s">
        <v>251</v>
      </c>
      <c r="B212" s="26"/>
      <c r="C212" s="59">
        <v>1.738</v>
      </c>
      <c r="D212" s="58">
        <f t="shared" si="13"/>
        <v>338.91</v>
      </c>
      <c r="E212" s="62">
        <f>D212*80/100</f>
        <v>271.12800000000004</v>
      </c>
      <c r="F212" s="59">
        <v>0</v>
      </c>
      <c r="G212" s="58">
        <v>0</v>
      </c>
      <c r="H212" s="58">
        <v>0</v>
      </c>
    </row>
    <row r="213" spans="1:8" ht="12">
      <c r="A213" s="29" t="s">
        <v>175</v>
      </c>
      <c r="B213" s="26">
        <v>1</v>
      </c>
      <c r="C213" s="59">
        <v>2.2864</v>
      </c>
      <c r="D213" s="58">
        <f t="shared" si="13"/>
        <v>445.848</v>
      </c>
      <c r="E213" s="62">
        <f t="shared" si="11"/>
        <v>356.6784</v>
      </c>
      <c r="F213" s="59">
        <v>0.2906</v>
      </c>
      <c r="G213" s="58">
        <v>1467.87</v>
      </c>
      <c r="H213" s="58">
        <v>1173.49</v>
      </c>
    </row>
    <row r="214" spans="1:8" ht="12">
      <c r="A214" s="29" t="s">
        <v>219</v>
      </c>
      <c r="B214" s="26">
        <v>5</v>
      </c>
      <c r="C214" s="59">
        <v>0</v>
      </c>
      <c r="D214" s="58">
        <v>0</v>
      </c>
      <c r="E214" s="62">
        <v>0</v>
      </c>
      <c r="F214" s="59">
        <v>1.443</v>
      </c>
      <c r="G214" s="58">
        <v>1392.01</v>
      </c>
      <c r="H214" s="58">
        <v>1113.62</v>
      </c>
    </row>
    <row r="215" spans="1:8" ht="12">
      <c r="A215" s="29" t="s">
        <v>220</v>
      </c>
      <c r="B215" s="26">
        <v>1</v>
      </c>
      <c r="C215" s="59">
        <v>0.3085</v>
      </c>
      <c r="D215" s="58">
        <f>C215*195</f>
        <v>60.1575</v>
      </c>
      <c r="E215" s="62">
        <f t="shared" si="11"/>
        <v>48.126000000000005</v>
      </c>
      <c r="F215" s="59">
        <v>0.158</v>
      </c>
      <c r="G215" s="58">
        <v>653.82</v>
      </c>
      <c r="H215" s="58">
        <v>523.04</v>
      </c>
    </row>
    <row r="216" spans="1:8" ht="12">
      <c r="A216" s="36" t="s">
        <v>176</v>
      </c>
      <c r="B216" s="37">
        <v>54</v>
      </c>
      <c r="C216" s="67">
        <v>22.3227</v>
      </c>
      <c r="D216" s="68">
        <f>C216*195</f>
        <v>4352.9265000000005</v>
      </c>
      <c r="E216" s="71">
        <f t="shared" si="11"/>
        <v>3482.3412000000008</v>
      </c>
      <c r="F216" s="67">
        <v>0.9292</v>
      </c>
      <c r="G216" s="68">
        <v>143.48</v>
      </c>
      <c r="H216" s="68">
        <v>114.78</v>
      </c>
    </row>
    <row r="217" spans="1:8" ht="12">
      <c r="A217" s="29" t="s">
        <v>98</v>
      </c>
      <c r="B217" s="7"/>
      <c r="C217" s="22">
        <f>SUM(C189:C216)</f>
        <v>52.2199</v>
      </c>
      <c r="D217" s="24">
        <f>SUM(D189:D216)</f>
        <v>10182.880500000001</v>
      </c>
      <c r="E217" s="25">
        <f>SUM(E189:E216)</f>
        <v>8146.3044</v>
      </c>
      <c r="F217" s="22">
        <f>SUM(F189:F216)</f>
        <v>21.281100000000006</v>
      </c>
      <c r="G217" s="24">
        <f>SUM(G189:G216)</f>
        <v>16652.410000000003</v>
      </c>
      <c r="H217" s="24">
        <f>SUM(H189:H216)</f>
        <v>13308.740000000003</v>
      </c>
    </row>
    <row r="218" spans="1:8" ht="12">
      <c r="A218" s="31" t="s">
        <v>126</v>
      </c>
      <c r="B218" s="11"/>
      <c r="C218" s="15">
        <f>SUM(C217,C188)</f>
        <v>67.833</v>
      </c>
      <c r="D218" s="16">
        <f>D188+D217</f>
        <v>12993.2385</v>
      </c>
      <c r="E218" s="20">
        <f>E188+E217</f>
        <v>10394.5908</v>
      </c>
      <c r="F218" s="15">
        <f>F188+F217</f>
        <v>45.96450000000001</v>
      </c>
      <c r="G218" s="16">
        <f>G188+G217</f>
        <v>22235.47</v>
      </c>
      <c r="H218" s="16">
        <f>SUM(H188,H217)</f>
        <v>17681.390000000003</v>
      </c>
    </row>
    <row r="219" spans="1:8" s="4" customFormat="1" ht="12">
      <c r="A219" s="32" t="s">
        <v>132</v>
      </c>
      <c r="B219" s="12"/>
      <c r="C219" s="17">
        <f aca="true" t="shared" si="14" ref="C219:H219">SUM(C218,C153)</f>
        <v>5310.754</v>
      </c>
      <c r="D219" s="18">
        <f t="shared" si="14"/>
        <v>680296.3894999999</v>
      </c>
      <c r="E219" s="21">
        <f t="shared" si="14"/>
        <v>477506.7965</v>
      </c>
      <c r="F219" s="17">
        <f t="shared" si="14"/>
        <v>4989.301103</v>
      </c>
      <c r="G219" s="18">
        <f t="shared" si="14"/>
        <v>517117.55999999994</v>
      </c>
      <c r="H219" s="18">
        <f t="shared" si="14"/>
        <v>363472.26000000007</v>
      </c>
    </row>
    <row r="220" spans="2:8" ht="12">
      <c r="B220" s="1"/>
      <c r="C220" s="1"/>
      <c r="D220" s="1"/>
      <c r="E220" s="1"/>
      <c r="F220" s="13"/>
      <c r="G220" s="1"/>
      <c r="H220" s="1"/>
    </row>
    <row r="221" spans="1:8" ht="12">
      <c r="A221" s="33" t="s">
        <v>284</v>
      </c>
      <c r="B221" s="1"/>
      <c r="C221" s="13"/>
      <c r="D221" s="1"/>
      <c r="E221" s="1"/>
      <c r="F221" s="13"/>
      <c r="G221" s="13"/>
      <c r="H221" s="14"/>
    </row>
    <row r="222" ht="12">
      <c r="A222" s="33" t="s">
        <v>285</v>
      </c>
    </row>
    <row r="225" ht="12">
      <c r="A225" s="33" t="s">
        <v>290</v>
      </c>
    </row>
    <row r="226" ht="12">
      <c r="A226" s="69" t="s">
        <v>319</v>
      </c>
    </row>
  </sheetData>
  <sheetProtection/>
  <mergeCells count="3">
    <mergeCell ref="B1:C1"/>
    <mergeCell ref="D1:E1"/>
    <mergeCell ref="G1:H1"/>
  </mergeCells>
  <printOptions gridLines="1" horizontalCentered="1"/>
  <pageMargins left="0.15748031496062992" right="0.15748031496062992" top="0.5511811023622047" bottom="0.7480314960629921" header="0.15748031496062992" footer="0.15748031496062992"/>
  <pageSetup horizontalDpi="600" verticalDpi="600" orientation="portrait" paperSize="9" r:id="rId1"/>
  <headerFooter>
    <oddHeader>&amp;C&amp;"Times New Roman,Fett Kursiv"Superficie e produzione dei vini D.O.C. ed I.G.T. dell'Alto Adige</oddHeader>
    <oddFooter>&amp;L&amp;"Times New Roman,Normale"&amp;9ODC_STAT_01_2014_AV_STAT&amp;R&amp;"Times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</cp:lastModifiedBy>
  <cp:lastPrinted>2014-01-24T09:19:45Z</cp:lastPrinted>
  <dcterms:created xsi:type="dcterms:W3CDTF">2007-02-27T08:30:36Z</dcterms:created>
  <dcterms:modified xsi:type="dcterms:W3CDTF">2014-01-28T08:22:51Z</dcterms:modified>
  <cp:category/>
  <cp:version/>
  <cp:contentType/>
  <cp:contentStatus/>
</cp:coreProperties>
</file>