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9615" tabRatio="569" activeTab="0"/>
  </bookViews>
  <sheets>
    <sheet name="DOC_IGT_dt" sheetId="1" r:id="rId1"/>
    <sheet name="DOC_IGT_ital" sheetId="2" r:id="rId2"/>
  </sheets>
  <definedNames/>
  <calcPr fullCalcOnLoad="1"/>
</workbook>
</file>

<file path=xl/sharedStrings.xml><?xml version="1.0" encoding="utf-8"?>
<sst xmlns="http://schemas.openxmlformats.org/spreadsheetml/2006/main" count="378" uniqueCount="332">
  <si>
    <t>Eintragung
Album</t>
  </si>
  <si>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</si>
  <si>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</si>
  <si>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</si>
  <si>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</si>
  <si>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</si>
  <si>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</si>
  <si>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</si>
  <si>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</si>
  <si>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</si>
  <si>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</si>
  <si>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</si>
  <si>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</si>
  <si>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</si>
  <si>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</si>
  <si>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</si>
  <si>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</si>
  <si>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</si>
  <si>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</si>
  <si>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</si>
  <si>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</si>
  <si>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</si>
  <si>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 xml:space="preserve">Südtirol Terlaner Müller Thurgau  </t>
  </si>
  <si>
    <t>Südtirol Terlaner ohne Rebsortenbez.</t>
  </si>
  <si>
    <t xml:space="preserve">Südtirol Terlaner Chardonnay  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</si>
  <si>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</si>
  <si>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</si>
  <si>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</si>
  <si>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</si>
  <si>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</si>
  <si>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</si>
  <si>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</si>
  <si>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</si>
  <si>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</si>
  <si>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</si>
  <si>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</si>
  <si>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</si>
  <si>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</si>
  <si>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</si>
  <si>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</si>
  <si>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</si>
  <si>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</si>
  <si>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</si>
  <si>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Iscrizione albo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</si>
  <si>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</si>
  <si>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</si>
  <si>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</si>
  <si>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</si>
  <si>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</si>
  <si>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</si>
  <si>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</si>
  <si>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</si>
  <si>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</si>
  <si>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</si>
  <si>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</si>
  <si>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</si>
  <si>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Grigio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</si>
  <si>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</si>
  <si>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</si>
  <si>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</si>
  <si>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</si>
  <si>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</si>
  <si>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</si>
  <si>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</si>
  <si>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senza nome di vitigno</t>
  </si>
  <si>
    <t xml:space="preserve">Alto Adige Terlano Chardonnay  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</si>
  <si>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</si>
  <si>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</si>
  <si>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</si>
  <si>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</si>
  <si>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</si>
  <si>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</si>
  <si>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</si>
  <si>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</si>
  <si>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</si>
  <si>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</si>
  <si>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</si>
  <si>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</si>
  <si>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</si>
  <si>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</si>
  <si>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</si>
  <si>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</si>
  <si>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</si>
  <si>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</si>
  <si>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Südtirol Meraner oder -hügel</t>
  </si>
  <si>
    <t xml:space="preserve">Etschtaler Chardonnay  </t>
  </si>
  <si>
    <t xml:space="preserve">Valdadige Chardonnay  </t>
  </si>
  <si>
    <t>Alto Adige Merano o Colle di Merano</t>
  </si>
  <si>
    <t xml:space="preserve">Alto Adige Terlano Müller Thurgau  </t>
  </si>
  <si>
    <t>Südtirol Terlaner Ruländer</t>
  </si>
  <si>
    <t xml:space="preserve">Südtirol Eisacktaler Silvaner  </t>
  </si>
  <si>
    <t xml:space="preserve">Südtiroler Silvaner  </t>
  </si>
  <si>
    <t>Dolomiten Blauburgunder</t>
  </si>
  <si>
    <t>Dolomiten Vernatsch</t>
  </si>
  <si>
    <t>Totale Mitterberg</t>
  </si>
  <si>
    <t>Mitterberg Chardonnay</t>
  </si>
  <si>
    <t>Mitterberg Weißburgunder</t>
  </si>
  <si>
    <t>Mitterberg Vernatsch</t>
  </si>
  <si>
    <t>Dolomiten Chardonnay</t>
  </si>
  <si>
    <t>Dolomiten Merlot</t>
  </si>
  <si>
    <t>Dolomiten Goldmuskateller</t>
  </si>
  <si>
    <t>Dolomiten Müller Thurgau</t>
  </si>
  <si>
    <t>Mitterberg Schiava</t>
  </si>
  <si>
    <t>Alto Adige Kerner</t>
  </si>
  <si>
    <t xml:space="preserve">Alto Adige Silvaner  </t>
  </si>
  <si>
    <t>Totale Vigneti delle Dolomiti</t>
  </si>
  <si>
    <t>effektiv
 genutzte 
Fläche ha</t>
  </si>
  <si>
    <t>Dolomiten Petit Verdot</t>
  </si>
  <si>
    <t>Dolomiten Tempranillo</t>
  </si>
  <si>
    <t>Dolomiten Teroldego</t>
  </si>
  <si>
    <t>Dolomiten Sauvignon</t>
  </si>
  <si>
    <t>Dolomiten Zweigelt</t>
  </si>
  <si>
    <t>Kalterersee klassisch</t>
  </si>
  <si>
    <t>Lago di Caldaro classico</t>
  </si>
  <si>
    <t>Lago di Caldaro classico superiore</t>
  </si>
  <si>
    <t>Alto Adige Chardonnay Spumante</t>
  </si>
  <si>
    <t>Alto Adige Merlot rosato</t>
  </si>
  <si>
    <t>Alto Adige Pinot Bianco Spumante</t>
  </si>
  <si>
    <t xml:space="preserve">Südtiroler Weißburgunder </t>
  </si>
  <si>
    <t xml:space="preserve">Südtiroler Ruländer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</si>
  <si>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</si>
  <si>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</si>
  <si>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</si>
  <si>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</si>
  <si>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</si>
  <si>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>Alto Adige Lago di Caldaro classico</t>
  </si>
  <si>
    <t>Südtirol Kalterersee klassisch</t>
  </si>
  <si>
    <t>Alto Adige Lago di Caldaro classico superiore</t>
  </si>
  <si>
    <t>Alto Adige Lago di Caldaro scelto classico superiore</t>
  </si>
  <si>
    <t>Anz. 
eingetr.
 Betr.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</si>
  <si>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</si>
  <si>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</si>
  <si>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</si>
  <si>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</si>
  <si>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Alto Adige Santa Maddalena  classico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</si>
  <si>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</si>
  <si>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</si>
  <si>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</si>
  <si>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</si>
  <si>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</si>
  <si>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</si>
  <si>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</si>
  <si>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</si>
  <si>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 xml:space="preserve">Alto Adige Lago di Caldaro scelto classico </t>
  </si>
  <si>
    <t>Lago di Caldaro scelto classico</t>
  </si>
  <si>
    <t>Dolomiten Tannat</t>
  </si>
  <si>
    <t>Südtiroler Rosenmuskateller vend.tardiva</t>
  </si>
  <si>
    <t>Superficie
 iscritta ettari</t>
  </si>
  <si>
    <t>No.
 Az.
 Iscr.</t>
  </si>
  <si>
    <t>Mitterberg Bronner</t>
  </si>
  <si>
    <t>Mitterberg Regent</t>
  </si>
  <si>
    <t>Dolomiten Petit Manseng</t>
  </si>
  <si>
    <t>Südtiroler Lagrein riserva</t>
  </si>
  <si>
    <t>Alto Adige Lagrein riserva</t>
  </si>
  <si>
    <t>Südtiroler Merlot  riserva</t>
  </si>
  <si>
    <t>Alto Adige Merlot  riserva</t>
  </si>
  <si>
    <t>Alto Adige Pinot Nero  riserva</t>
  </si>
  <si>
    <t>Südtiroler Blauburgunder riserva</t>
  </si>
  <si>
    <t>Alto Adige Valle Isarco Kerner  Brixner</t>
  </si>
  <si>
    <t>Südtirol Eisacktaler Kerner  Brixner</t>
  </si>
  <si>
    <t>Südtirol Eisacktaler Kerner</t>
  </si>
  <si>
    <t>Südtirol Eisacktaler  Müller Thurgau  Brixner</t>
  </si>
  <si>
    <t>Alto Adige Valle Isarco Müller Thurgau  Brixner</t>
  </si>
  <si>
    <t>Alto Adige Valle Isarco Pinot Grigio  Brixner</t>
  </si>
  <si>
    <t>Südtirol Eisacktaler Ruländer Brixner</t>
  </si>
  <si>
    <t>Alto Adige Valle Isarco Riesling Brixner</t>
  </si>
  <si>
    <t>Südtirol Eisacktaler Riesling Brixner</t>
  </si>
  <si>
    <t>Alto Adige Valle Isarco Silvaner  Brixner</t>
  </si>
  <si>
    <t>Südtirol Eisacktaler Silvaner  Brixner</t>
  </si>
  <si>
    <t>Alto Adige Valle Isarco Traminer Aromatico Brixner</t>
  </si>
  <si>
    <t>Südtirol Eisacktaler Gewürztraminer Brixner</t>
  </si>
  <si>
    <t>Alto Adige Valle Isarco Veltliner  Brixner</t>
  </si>
  <si>
    <t>Südtirol Eisacktaler Veltliner Brixner</t>
  </si>
  <si>
    <t>Mitterberg Gewürztraminer</t>
  </si>
  <si>
    <t>Vigneti delle Dolomiti Petit Manseng</t>
  </si>
  <si>
    <t>Vigneti delle Dolomiti Cabernet Sauvignon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</si>
  <si>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</si>
  <si>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</si>
  <si>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</si>
  <si>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</si>
  <si>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</si>
  <si>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</si>
  <si>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</si>
  <si>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</si>
  <si>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</si>
  <si>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</si>
  <si>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</si>
  <si>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</si>
  <si>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</si>
  <si>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</si>
  <si>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</si>
  <si>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</si>
  <si>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</si>
  <si>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</si>
  <si>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</si>
  <si>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</si>
  <si>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</si>
  <si>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</si>
  <si>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Valle Isarco Kerner  passito</t>
  </si>
  <si>
    <t>Alto Adige Terlano Pinot Grigio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</si>
  <si>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</si>
  <si>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</si>
  <si>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</si>
  <si>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</si>
  <si>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Sauvignon  passito</t>
  </si>
  <si>
    <t>Alto Adige Moscato Giallo passito</t>
  </si>
  <si>
    <t>Alto Adige Traminer Aromatico  passito</t>
  </si>
  <si>
    <t>Superf.
 in produzione</t>
  </si>
  <si>
    <t>Südtirol Kalterersee Auslese klassisch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</si>
  <si>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</si>
  <si>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</si>
  <si>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</si>
  <si>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</si>
  <si>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</si>
  <si>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Gewürztraminer vend. tardiva</t>
  </si>
  <si>
    <t>Südtiroler Goldmuskateller passito</t>
  </si>
  <si>
    <t>Südtiroler Ruländer Sekt</t>
  </si>
  <si>
    <t>Südtiroler Blauburgunder rosè</t>
  </si>
  <si>
    <t>Südtiroler Merlot rosè</t>
  </si>
  <si>
    <t>Südtirol Eisacktaler Kerner  passito</t>
  </si>
  <si>
    <t>Mitterberg rosè</t>
  </si>
  <si>
    <t>Mitterberg rot</t>
  </si>
  <si>
    <t>Mitterberg weiß</t>
  </si>
  <si>
    <t>Dolomiten weiß</t>
  </si>
  <si>
    <t>Dolomiten rosè</t>
  </si>
  <si>
    <t>Südtiroler Sauvignon  passito</t>
  </si>
  <si>
    <t>Südtirol Eisacktaler Gewürztraminer passito</t>
  </si>
  <si>
    <t>Alto Adige Pinot Grigio Spumante</t>
  </si>
  <si>
    <t>Alto Adige Traminer Aromatico  vendemmia tardiva</t>
  </si>
  <si>
    <t>Alto Adige Moscato Rosa vendemmia tardiva</t>
  </si>
  <si>
    <t>Alto Adige Schiava/Schiava Gentile</t>
  </si>
  <si>
    <t>Alto Adige Valle Isarco Traminer Aromatico  passito</t>
  </si>
  <si>
    <t>Vigneti delle Dolomiti bianco</t>
  </si>
  <si>
    <t>Vigneti delle Dolomiti Pinot Bianco</t>
  </si>
  <si>
    <t>Südtiroler Weißburgunder passito</t>
  </si>
  <si>
    <t>Alto Adige Terlano senza nome di vitigno passito</t>
  </si>
  <si>
    <t>Lago di Caldaro scelto classico superiore</t>
  </si>
  <si>
    <t>Mitterberg Cabernet</t>
  </si>
  <si>
    <t>Mitterberg Lagrein</t>
  </si>
  <si>
    <t>Kalterersee Auslese klassisch superiore</t>
  </si>
  <si>
    <t>Kalterersee  klassisch superiore</t>
  </si>
  <si>
    <t>Südtirol Kalterersee klassisch superiore</t>
  </si>
  <si>
    <t>Südtirol Kalterersee Auslese klass. superiore</t>
  </si>
  <si>
    <t>Südtirol Terlaner ohne Rebsortenbez. passito</t>
  </si>
  <si>
    <t>Alto Adige Pinot Bianco  passito</t>
  </si>
  <si>
    <t>Mitterberg Goldmuskateller</t>
  </si>
  <si>
    <t>Mitterberg Moscato Giallo</t>
  </si>
  <si>
    <t>Mitterberg Petit Manseng</t>
  </si>
  <si>
    <t>Mitterberg Pinot Nero rosato</t>
  </si>
  <si>
    <t>Südtiroler Chardonnay  riserva</t>
  </si>
  <si>
    <t>SUMME LANDWEINE</t>
  </si>
  <si>
    <t>Summe Landwein Dolomiten</t>
  </si>
  <si>
    <t>Summe Landwein Mitterberg</t>
  </si>
  <si>
    <t>Effektiv produz. Menge 2012</t>
  </si>
  <si>
    <t>Südtiroler Sauvignon vendemmia tardiva</t>
  </si>
  <si>
    <t>Südtirol Terlaner Chardonnay vend.tardiva</t>
  </si>
  <si>
    <t>Alto Adige Terlano Chardonnay vendemmia tardiva</t>
  </si>
  <si>
    <t>Alto Adige Terlano Müller Thurgau  passito</t>
  </si>
  <si>
    <t xml:space="preserve">Alto Adige Terlano Müller Thurgau </t>
  </si>
  <si>
    <t xml:space="preserve">Alto Adige Terlano Chardonnay </t>
  </si>
  <si>
    <t>Südtirol Terlaner Müller Thurgau  passito</t>
  </si>
  <si>
    <t>Südt. Eisacktaler Gewürztraminer</t>
  </si>
  <si>
    <t>Südtirol Terlaner Weißburgunder vend. tardiva</t>
  </si>
  <si>
    <t>Südtirol Terlaner Sauvignon  passito</t>
  </si>
  <si>
    <t>Ato Adige Terlano Sauvignon  passito</t>
  </si>
  <si>
    <t>Mitterberg Bronner passito</t>
  </si>
  <si>
    <t>Mitterberg Diolonior</t>
  </si>
  <si>
    <t>Mitterberg Incrocio Manzoni 6.0.13</t>
  </si>
  <si>
    <t>Mitterberg Merlot</t>
  </si>
  <si>
    <t>Mitterberg Merlot rosè</t>
  </si>
  <si>
    <t>Mitterberg Rosenmuskateller passito</t>
  </si>
  <si>
    <t>Mitterberg Ruländer</t>
  </si>
  <si>
    <t>Mitterberg Blauburgunder</t>
  </si>
  <si>
    <t>Mitterberg Riesling</t>
  </si>
  <si>
    <t>Mitterberg Sauvignon</t>
  </si>
  <si>
    <t>Mitterberg Silvaner verde</t>
  </si>
  <si>
    <t>Mitterberg Zweigelt</t>
  </si>
  <si>
    <t>Februar 2013</t>
  </si>
  <si>
    <t>Mitterberg Pinot nero</t>
  </si>
  <si>
    <t>Mitterberg Moscato rosa passito</t>
  </si>
  <si>
    <t>Mitterberg Pinot grigio</t>
  </si>
  <si>
    <t>Valdadige Schiava</t>
  </si>
  <si>
    <t>Dolomiten Manzoni bianco</t>
  </si>
  <si>
    <t>Mitterberg Blauburgunder rosè</t>
  </si>
  <si>
    <t>Vigneti delle Dolomiti Manzoni bianco</t>
  </si>
  <si>
    <t>Vigneti delle Dolomiti Portoghese</t>
  </si>
  <si>
    <t>Vigneti delle Dolomiti Viognier</t>
  </si>
  <si>
    <t>Dolomiten Viognier</t>
  </si>
  <si>
    <t>febbraio 2013</t>
  </si>
  <si>
    <t>Dolomiten Cabernet Sauvignon</t>
  </si>
  <si>
    <t>Dolomiten Kerner</t>
  </si>
  <si>
    <t>Dolomiten Weißburgunder</t>
  </si>
  <si>
    <t>Dolomiten Ruländer</t>
  </si>
  <si>
    <t>Dolomiten rot</t>
  </si>
  <si>
    <t>Dolomiten Portugieser</t>
  </si>
  <si>
    <t>Dolomiten Syrah</t>
  </si>
  <si>
    <t>Etschtaler Vernatsch</t>
  </si>
  <si>
    <t>produzione effettiva 2012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</si>
  <si>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</si>
  <si>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</si>
  <si>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</si>
  <si>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</si>
  <si>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</si>
  <si>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</si>
  <si>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</si>
  <si>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</si>
  <si>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Südt.Eisacktaler Kerner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</si>
  <si>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</si>
  <si>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</si>
  <si>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</si>
  <si>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</si>
  <si>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</si>
  <si>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</si>
  <si>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</si>
  <si>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</si>
  <si>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</si>
  <si>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</si>
  <si>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</si>
  <si>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Moscato rosa</t>
  </si>
  <si>
    <t xml:space="preserve">Alto Adige Terlano Pinot Bianco  vendemmia tardiva </t>
  </si>
  <si>
    <t>Alto Adige Valle Isarco Kerner</t>
  </si>
  <si>
    <t>uva q.li</t>
  </si>
  <si>
    <t>vino hl</t>
  </si>
  <si>
    <t>Differenzen zwischen den genutzten Flächen und den effektiven Mengen an Trauben und Wein. Die Kontrollstelle für Weine</t>
  </si>
  <si>
    <t>der Handelskammer Bozen zeichnet nur für die Daten der DOC-Weine "Südtiroler" und "Kalterersee", sowie für die Landweine</t>
  </si>
  <si>
    <t>La possibilità della scelta vendemmiale e il supero nel vigneto causano variazioni della superficie vitata e della produzione effettiva di uva e vino</t>
  </si>
  <si>
    <t>L'organismo di controllo risponde solo per i dati dei vini DOC "Alto Adige" e "Lago di Caldaro" e per i vini IGT "Mitterberg".</t>
  </si>
  <si>
    <t>Ausarbeitung: Handelskammer Bozen - Kontrollstelle für Weine</t>
  </si>
  <si>
    <t>Mögliche Änderungen der Weinbezeichnung bei der Trauben- und Produktionsmeldung und erlaubten Überproduktionen bewirken</t>
  </si>
  <si>
    <t>IGT Mitterberg.</t>
  </si>
  <si>
    <t>Alto Adige Valle Isarco Traminer Aromatico</t>
  </si>
  <si>
    <t>Elaborazione: CCIAA Bolzano - Organismo di controllo vini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</si>
</sst>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#,##0.0"/>
    <numFmt numFmtId="168" formatCode="#,##0.000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45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4" fontId="45" fillId="0" borderId="15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/>
    </xf>
    <xf numFmtId="3" fontId="45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5" fillId="0" borderId="19" xfId="0" applyFont="1" applyFill="1" applyBorder="1" applyAlignment="1">
      <alignment wrapText="1"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49" fontId="46" fillId="0" borderId="12" xfId="0" applyNumberFormat="1" applyFont="1" applyBorder="1" applyAlignment="1">
      <alignment/>
    </xf>
    <xf numFmtId="0" fontId="44" fillId="0" borderId="12" xfId="0" applyFont="1" applyFill="1" applyBorder="1" applyAlignment="1">
      <alignment/>
    </xf>
    <xf numFmtId="3" fontId="46" fillId="0" borderId="0" xfId="0" applyNumberFormat="1" applyFont="1" applyAlignment="1">
      <alignment/>
    </xf>
    <xf numFmtId="0" fontId="45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8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33.140625" style="33" customWidth="1"/>
    <col min="2" max="2" width="6.7109375" style="5" hidden="1" customWidth="1"/>
    <col min="3" max="3" width="8.7109375" style="5" bestFit="1" customWidth="1"/>
    <col min="4" max="4" width="10.28125" style="5" bestFit="1" customWidth="1"/>
    <col min="5" max="5" width="9.57421875" style="5" bestFit="1" customWidth="1"/>
    <col min="6" max="6" width="7.8515625" style="59" bestFit="1" customWidth="1"/>
    <col min="7" max="8" width="9.57421875" style="5" bestFit="1" customWidth="1"/>
    <col min="9" max="16384" width="11.57421875" style="5" customWidth="1"/>
  </cols>
  <sheetData>
    <row r="1" spans="1:8" s="3" customFormat="1" ht="27" customHeight="1">
      <c r="A1" s="27"/>
      <c r="B1" s="72" t="s">
        <v>0</v>
      </c>
      <c r="C1" s="73"/>
      <c r="D1" s="74" t="s">
        <v>1</v>
      </c>
      <c r="E1" s="74"/>
      <c r="F1" s="55"/>
      <c r="G1" s="74" t="s">
        <v>253</v>
      </c>
      <c r="H1" s="74"/>
    </row>
    <row r="2" spans="1:8" s="2" customFormat="1" ht="36" customHeight="1">
      <c r="A2" s="28" t="s">
        <v>2</v>
      </c>
      <c r="B2" s="8" t="s">
        <v>129</v>
      </c>
      <c r="C2" s="9" t="s">
        <v>83</v>
      </c>
      <c r="D2" s="10" t="s">
        <v>3</v>
      </c>
      <c r="E2" s="19" t="s">
        <v>4</v>
      </c>
      <c r="F2" s="9" t="s">
        <v>106</v>
      </c>
      <c r="G2" s="10" t="s">
        <v>3</v>
      </c>
      <c r="H2" s="10" t="s">
        <v>82</v>
      </c>
    </row>
    <row r="3" spans="1:8" s="4" customFormat="1" ht="12">
      <c r="A3" s="29" t="s">
        <v>84</v>
      </c>
      <c r="B3" s="23">
        <v>359</v>
      </c>
      <c r="C3" s="22">
        <v>109.7633</v>
      </c>
      <c r="D3" s="24">
        <f>C3*125</f>
        <v>13720.4125</v>
      </c>
      <c r="E3" s="25">
        <f>D3*70/100</f>
        <v>9604.28875</v>
      </c>
      <c r="F3" s="56">
        <v>83.6355</v>
      </c>
      <c r="G3" s="24">
        <v>7857.27</v>
      </c>
      <c r="H3" s="24">
        <v>5496.97</v>
      </c>
    </row>
    <row r="4" spans="1:8" s="4" customFormat="1" ht="12">
      <c r="A4" s="29"/>
      <c r="B4" s="7"/>
      <c r="C4" s="41"/>
      <c r="D4" s="42"/>
      <c r="E4" s="43"/>
      <c r="F4" s="57"/>
      <c r="G4" s="42"/>
      <c r="H4" s="44"/>
    </row>
    <row r="5" spans="1:8" s="71" customFormat="1" ht="12">
      <c r="A5" s="26" t="s">
        <v>121</v>
      </c>
      <c r="B5" s="70">
        <v>1094</v>
      </c>
      <c r="C5" s="49">
        <v>349.79</v>
      </c>
      <c r="D5" s="46">
        <f>C5*140</f>
        <v>48970.600000000006</v>
      </c>
      <c r="E5" s="53">
        <f>D5*70/100</f>
        <v>34279.420000000006</v>
      </c>
      <c r="F5" s="13">
        <v>7.52</v>
      </c>
      <c r="G5" s="46">
        <v>648</v>
      </c>
      <c r="H5" s="46">
        <v>454</v>
      </c>
    </row>
    <row r="6" spans="1:8" ht="12">
      <c r="A6" s="30" t="s">
        <v>112</v>
      </c>
      <c r="B6" s="26">
        <v>0</v>
      </c>
      <c r="C6" s="49">
        <v>0</v>
      </c>
      <c r="D6" s="46">
        <v>0</v>
      </c>
      <c r="E6" s="53">
        <f>D6*70/100</f>
        <v>0</v>
      </c>
      <c r="F6" s="13">
        <v>67.568</v>
      </c>
      <c r="G6" s="46">
        <v>8719.16</v>
      </c>
      <c r="H6" s="46">
        <v>6103.55</v>
      </c>
    </row>
    <row r="7" spans="1:8" s="71" customFormat="1" ht="12">
      <c r="A7" s="26" t="s">
        <v>123</v>
      </c>
      <c r="B7" s="70">
        <v>0</v>
      </c>
      <c r="C7" s="49">
        <v>0</v>
      </c>
      <c r="D7" s="46">
        <v>0</v>
      </c>
      <c r="E7" s="53">
        <v>0</v>
      </c>
      <c r="F7" s="13">
        <v>3.67</v>
      </c>
      <c r="G7" s="46">
        <v>407</v>
      </c>
      <c r="H7" s="46">
        <v>285</v>
      </c>
    </row>
    <row r="8" spans="1:8" ht="12">
      <c r="A8" s="30" t="s">
        <v>124</v>
      </c>
      <c r="B8" s="26">
        <v>0</v>
      </c>
      <c r="C8" s="49">
        <v>0</v>
      </c>
      <c r="D8" s="46">
        <v>0</v>
      </c>
      <c r="E8" s="53">
        <v>0</v>
      </c>
      <c r="F8" s="13">
        <v>9.8466</v>
      </c>
      <c r="G8" s="46">
        <v>1247.31</v>
      </c>
      <c r="H8" s="46">
        <v>873.1</v>
      </c>
    </row>
    <row r="9" spans="1:8" ht="12">
      <c r="A9" s="30" t="s">
        <v>240</v>
      </c>
      <c r="B9" s="26">
        <v>0</v>
      </c>
      <c r="C9" s="49">
        <v>0</v>
      </c>
      <c r="D9" s="46">
        <v>0</v>
      </c>
      <c r="E9" s="53">
        <v>0</v>
      </c>
      <c r="F9" s="13">
        <v>2.7062</v>
      </c>
      <c r="G9" s="46">
        <v>357.2</v>
      </c>
      <c r="H9" s="46">
        <v>250.04</v>
      </c>
    </row>
    <row r="10" spans="1:8" ht="12">
      <c r="A10" s="30" t="s">
        <v>239</v>
      </c>
      <c r="B10" s="26"/>
      <c r="C10" s="49">
        <v>0</v>
      </c>
      <c r="D10" s="46">
        <v>0</v>
      </c>
      <c r="E10" s="53">
        <v>0</v>
      </c>
      <c r="F10" s="13">
        <v>7.5959</v>
      </c>
      <c r="G10" s="46">
        <v>1009.84</v>
      </c>
      <c r="H10" s="46">
        <v>706.73</v>
      </c>
    </row>
    <row r="11" spans="1:8" ht="12">
      <c r="A11" s="30" t="s">
        <v>126</v>
      </c>
      <c r="B11" s="26">
        <v>0</v>
      </c>
      <c r="C11" s="49">
        <v>0</v>
      </c>
      <c r="D11" s="46">
        <v>0</v>
      </c>
      <c r="E11" s="53">
        <v>0</v>
      </c>
      <c r="F11" s="13">
        <v>65.1852</v>
      </c>
      <c r="G11" s="46">
        <v>8269.09</v>
      </c>
      <c r="H11" s="46">
        <v>5787.78</v>
      </c>
    </row>
    <row r="12" spans="1:8" ht="12">
      <c r="A12" s="30" t="s">
        <v>241</v>
      </c>
      <c r="B12" s="26">
        <v>0</v>
      </c>
      <c r="C12" s="49">
        <v>0</v>
      </c>
      <c r="D12" s="46">
        <v>0</v>
      </c>
      <c r="E12" s="53">
        <v>0</v>
      </c>
      <c r="F12" s="13">
        <v>89.9639</v>
      </c>
      <c r="G12" s="46">
        <v>11353.48</v>
      </c>
      <c r="H12" s="46">
        <v>7946.41</v>
      </c>
    </row>
    <row r="13" spans="1:8" ht="12">
      <c r="A13" s="30" t="s">
        <v>208</v>
      </c>
      <c r="B13" s="26">
        <v>0</v>
      </c>
      <c r="C13" s="49">
        <v>0</v>
      </c>
      <c r="D13" s="46">
        <v>0</v>
      </c>
      <c r="E13" s="53">
        <v>0</v>
      </c>
      <c r="F13" s="13">
        <v>27.4097</v>
      </c>
      <c r="G13" s="46">
        <v>3168.01</v>
      </c>
      <c r="H13" s="46">
        <v>2216.36</v>
      </c>
    </row>
    <row r="14" spans="1:8" ht="12">
      <c r="A14" s="30" t="s">
        <v>242</v>
      </c>
      <c r="B14" s="26">
        <v>0</v>
      </c>
      <c r="C14" s="49">
        <v>0</v>
      </c>
      <c r="D14" s="46">
        <v>0</v>
      </c>
      <c r="E14" s="53">
        <v>0</v>
      </c>
      <c r="F14" s="13">
        <v>59.1649</v>
      </c>
      <c r="G14" s="46">
        <v>7445.93</v>
      </c>
      <c r="H14" s="46">
        <v>5212.21</v>
      </c>
    </row>
    <row r="15" spans="1:8" s="4" customFormat="1" ht="12">
      <c r="A15" s="29" t="s">
        <v>121</v>
      </c>
      <c r="B15" s="23">
        <f aca="true" t="shared" si="0" ref="B15:H15">SUM(B5:B14)</f>
        <v>1094</v>
      </c>
      <c r="C15" s="22">
        <f t="shared" si="0"/>
        <v>349.79</v>
      </c>
      <c r="D15" s="24">
        <f t="shared" si="0"/>
        <v>48970.600000000006</v>
      </c>
      <c r="E15" s="25">
        <f t="shared" si="0"/>
        <v>34279.420000000006</v>
      </c>
      <c r="F15" s="22">
        <f t="shared" si="0"/>
        <v>340.63039999999995</v>
      </c>
      <c r="G15" s="24">
        <f t="shared" si="0"/>
        <v>42625.02</v>
      </c>
      <c r="H15" s="24">
        <f t="shared" si="0"/>
        <v>29835.18</v>
      </c>
    </row>
    <row r="16" spans="1:8" s="4" customFormat="1" ht="12">
      <c r="A16" s="29"/>
      <c r="B16" s="7"/>
      <c r="C16" s="41"/>
      <c r="D16" s="42"/>
      <c r="E16" s="43"/>
      <c r="F16" s="41"/>
      <c r="G16" s="42"/>
      <c r="H16" s="42"/>
    </row>
    <row r="17" spans="1:8" ht="12">
      <c r="A17" s="30" t="s">
        <v>5</v>
      </c>
      <c r="B17" s="26">
        <v>216</v>
      </c>
      <c r="C17" s="49">
        <v>204.7882</v>
      </c>
      <c r="D17" s="46">
        <f>C17*125</f>
        <v>25598.524999999998</v>
      </c>
      <c r="E17" s="53">
        <f>D17*70/100</f>
        <v>17918.9675</v>
      </c>
      <c r="F17" s="13">
        <v>82.918</v>
      </c>
      <c r="G17" s="14">
        <v>8937.8</v>
      </c>
      <c r="H17" s="46">
        <v>6249.54</v>
      </c>
    </row>
    <row r="18" spans="1:8" ht="12">
      <c r="A18" s="30" t="s">
        <v>120</v>
      </c>
      <c r="B18" s="26">
        <v>0</v>
      </c>
      <c r="C18" s="49">
        <v>0</v>
      </c>
      <c r="D18" s="46">
        <v>0</v>
      </c>
      <c r="E18" s="53">
        <v>0</v>
      </c>
      <c r="F18" s="13">
        <v>115.9905</v>
      </c>
      <c r="G18" s="14">
        <v>12739.32</v>
      </c>
      <c r="H18" s="46">
        <v>8913.17</v>
      </c>
    </row>
    <row r="19" spans="1:8" s="4" customFormat="1" ht="12">
      <c r="A19" s="29" t="s">
        <v>5</v>
      </c>
      <c r="B19" s="23">
        <f aca="true" t="shared" si="1" ref="B19:H19">SUM(B17:B18)</f>
        <v>216</v>
      </c>
      <c r="C19" s="22">
        <f t="shared" si="1"/>
        <v>204.7882</v>
      </c>
      <c r="D19" s="24">
        <f t="shared" si="1"/>
        <v>25598.524999999998</v>
      </c>
      <c r="E19" s="25">
        <f t="shared" si="1"/>
        <v>17918.9675</v>
      </c>
      <c r="F19" s="56">
        <f t="shared" si="1"/>
        <v>198.9085</v>
      </c>
      <c r="G19" s="62">
        <f t="shared" si="1"/>
        <v>21677.12</v>
      </c>
      <c r="H19" s="24">
        <f t="shared" si="1"/>
        <v>15162.71</v>
      </c>
    </row>
    <row r="20" spans="1:8" s="4" customFormat="1" ht="12">
      <c r="A20" s="29"/>
      <c r="B20" s="7"/>
      <c r="C20" s="41"/>
      <c r="D20" s="42"/>
      <c r="E20" s="43"/>
      <c r="F20" s="57"/>
      <c r="G20" s="45"/>
      <c r="H20" s="42"/>
    </row>
    <row r="21" spans="1:8" s="4" customFormat="1" ht="12">
      <c r="A21" s="29" t="s">
        <v>6</v>
      </c>
      <c r="B21" s="23">
        <v>20</v>
      </c>
      <c r="C21" s="22">
        <v>3.0168</v>
      </c>
      <c r="D21" s="24">
        <f>C21*130</f>
        <v>392.18399999999997</v>
      </c>
      <c r="E21" s="25">
        <f>D21*70/100</f>
        <v>274.5288</v>
      </c>
      <c r="F21" s="22">
        <v>1.8067</v>
      </c>
      <c r="G21" s="24">
        <v>178.72</v>
      </c>
      <c r="H21" s="24">
        <v>124.86</v>
      </c>
    </row>
    <row r="22" spans="1:8" s="4" customFormat="1" ht="12">
      <c r="A22" s="29"/>
      <c r="B22" s="7"/>
      <c r="C22" s="41"/>
      <c r="D22" s="42"/>
      <c r="E22" s="43"/>
      <c r="F22" s="41"/>
      <c r="G22" s="42"/>
      <c r="H22" s="42"/>
    </row>
    <row r="23" spans="1:9" ht="12">
      <c r="A23" s="30" t="s">
        <v>7</v>
      </c>
      <c r="B23" s="26">
        <v>1091</v>
      </c>
      <c r="C23" s="49">
        <v>487.7199</v>
      </c>
      <c r="D23" s="46">
        <f>C23*130</f>
        <v>63403.587</v>
      </c>
      <c r="E23" s="53">
        <f>D23*70/100</f>
        <v>44382.5109</v>
      </c>
      <c r="F23" s="49">
        <v>463.8464</v>
      </c>
      <c r="G23" s="47">
        <v>43053.96</v>
      </c>
      <c r="H23" s="47">
        <v>30109</v>
      </c>
      <c r="I23" s="36"/>
    </row>
    <row r="24" spans="1:8" ht="12">
      <c r="A24" s="30" t="s">
        <v>249</v>
      </c>
      <c r="B24" s="26">
        <v>0</v>
      </c>
      <c r="C24" s="49">
        <v>0</v>
      </c>
      <c r="D24" s="46">
        <v>0</v>
      </c>
      <c r="E24" s="53">
        <v>0</v>
      </c>
      <c r="F24" s="49">
        <v>0.5544</v>
      </c>
      <c r="G24" s="46">
        <v>71</v>
      </c>
      <c r="H24" s="46">
        <v>47.55</v>
      </c>
    </row>
    <row r="25" spans="1:8" ht="12">
      <c r="A25" s="30" t="s">
        <v>209</v>
      </c>
      <c r="B25" s="26">
        <v>0</v>
      </c>
      <c r="C25" s="49">
        <v>0</v>
      </c>
      <c r="D25" s="46">
        <v>0</v>
      </c>
      <c r="E25" s="53">
        <v>0</v>
      </c>
      <c r="F25" s="49">
        <v>1.6617</v>
      </c>
      <c r="G25" s="46">
        <v>194.69</v>
      </c>
      <c r="H25" s="46">
        <v>136.28</v>
      </c>
    </row>
    <row r="26" spans="1:8" s="4" customFormat="1" ht="12">
      <c r="A26" s="29" t="s">
        <v>298</v>
      </c>
      <c r="B26" s="23">
        <f aca="true" t="shared" si="2" ref="B26:H26">SUM(B23:B25)</f>
        <v>1091</v>
      </c>
      <c r="C26" s="22">
        <f t="shared" si="2"/>
        <v>487.7199</v>
      </c>
      <c r="D26" s="24">
        <f t="shared" si="2"/>
        <v>63403.587</v>
      </c>
      <c r="E26" s="25">
        <f t="shared" si="2"/>
        <v>44382.5109</v>
      </c>
      <c r="F26" s="22">
        <f t="shared" si="2"/>
        <v>466.0625</v>
      </c>
      <c r="G26" s="24">
        <f t="shared" si="2"/>
        <v>43319.65</v>
      </c>
      <c r="H26" s="24">
        <f t="shared" si="2"/>
        <v>30292.829999999998</v>
      </c>
    </row>
    <row r="27" spans="1:8" s="4" customFormat="1" ht="12">
      <c r="A27" s="29"/>
      <c r="B27" s="7"/>
      <c r="C27" s="41"/>
      <c r="D27" s="42"/>
      <c r="E27" s="43"/>
      <c r="F27" s="41"/>
      <c r="G27" s="42"/>
      <c r="H27" s="42"/>
    </row>
    <row r="28" spans="1:8" ht="12">
      <c r="A28" s="30" t="s">
        <v>20</v>
      </c>
      <c r="B28" s="26">
        <v>1046</v>
      </c>
      <c r="C28" s="49">
        <v>510.1947</v>
      </c>
      <c r="D28" s="46">
        <f>C28*120</f>
        <v>61223.364</v>
      </c>
      <c r="E28" s="53">
        <f>D28*70/100</f>
        <v>42856.3548</v>
      </c>
      <c r="F28" s="49">
        <v>487.9608</v>
      </c>
      <c r="G28" s="46">
        <v>37736.87</v>
      </c>
      <c r="H28" s="46">
        <v>26401.97</v>
      </c>
    </row>
    <row r="29" spans="1:8" ht="12">
      <c r="A29" s="30" t="s">
        <v>213</v>
      </c>
      <c r="B29" s="26">
        <v>0</v>
      </c>
      <c r="C29" s="49">
        <v>0</v>
      </c>
      <c r="D29" s="46">
        <v>0</v>
      </c>
      <c r="E29" s="53">
        <v>0</v>
      </c>
      <c r="F29" s="49">
        <v>1.9471</v>
      </c>
      <c r="G29" s="46">
        <v>137.02</v>
      </c>
      <c r="H29" s="46">
        <v>45.67</v>
      </c>
    </row>
    <row r="30" spans="1:8" ht="12">
      <c r="A30" s="30" t="s">
        <v>214</v>
      </c>
      <c r="B30" s="26">
        <v>0</v>
      </c>
      <c r="C30" s="49">
        <v>0</v>
      </c>
      <c r="D30" s="46">
        <v>0</v>
      </c>
      <c r="E30" s="53">
        <v>0</v>
      </c>
      <c r="F30" s="49">
        <v>3.1359</v>
      </c>
      <c r="G30" s="46">
        <v>209.98</v>
      </c>
      <c r="H30" s="46">
        <v>87.48</v>
      </c>
    </row>
    <row r="31" spans="1:8" s="4" customFormat="1" ht="12">
      <c r="A31" s="29" t="s">
        <v>20</v>
      </c>
      <c r="B31" s="23">
        <f aca="true" t="shared" si="3" ref="B31:H31">SUM(B28:B30)</f>
        <v>1046</v>
      </c>
      <c r="C31" s="22">
        <f t="shared" si="3"/>
        <v>510.1947</v>
      </c>
      <c r="D31" s="24">
        <f t="shared" si="3"/>
        <v>61223.364</v>
      </c>
      <c r="E31" s="25">
        <f t="shared" si="3"/>
        <v>42856.3548</v>
      </c>
      <c r="F31" s="22">
        <f t="shared" si="3"/>
        <v>493.0438</v>
      </c>
      <c r="G31" s="24">
        <f t="shared" si="3"/>
        <v>38083.87</v>
      </c>
      <c r="H31" s="24">
        <f t="shared" si="3"/>
        <v>26535.12</v>
      </c>
    </row>
    <row r="32" spans="1:8" s="4" customFormat="1" ht="12">
      <c r="A32" s="29"/>
      <c r="B32" s="7"/>
      <c r="C32" s="41"/>
      <c r="D32" s="42"/>
      <c r="E32" s="43"/>
      <c r="F32" s="41"/>
      <c r="G32" s="42"/>
      <c r="H32" s="42"/>
    </row>
    <row r="33" spans="1:8" ht="12">
      <c r="A33" s="30" t="s">
        <v>12</v>
      </c>
      <c r="B33" s="26">
        <v>230</v>
      </c>
      <c r="C33" s="49">
        <v>80.525</v>
      </c>
      <c r="D33" s="46">
        <f>C33*100</f>
        <v>8052.500000000001</v>
      </c>
      <c r="E33" s="53">
        <f>D33*70/100</f>
        <v>5636.750000000001</v>
      </c>
      <c r="F33" s="49">
        <v>67.8855</v>
      </c>
      <c r="G33" s="46">
        <v>5458.23</v>
      </c>
      <c r="H33" s="46">
        <v>3812.1</v>
      </c>
    </row>
    <row r="34" spans="1:8" ht="12">
      <c r="A34" s="30" t="s">
        <v>215</v>
      </c>
      <c r="B34" s="26">
        <v>0</v>
      </c>
      <c r="C34" s="49">
        <v>0</v>
      </c>
      <c r="D34" s="46">
        <v>0</v>
      </c>
      <c r="E34" s="53">
        <v>0</v>
      </c>
      <c r="F34" s="49">
        <v>2.8017</v>
      </c>
      <c r="G34" s="46">
        <v>212.83</v>
      </c>
      <c r="H34" s="46">
        <v>85.1</v>
      </c>
    </row>
    <row r="35" spans="1:8" s="4" customFormat="1" ht="12">
      <c r="A35" s="29" t="s">
        <v>299</v>
      </c>
      <c r="B35" s="23">
        <f>B33</f>
        <v>230</v>
      </c>
      <c r="C35" s="22">
        <f>C33</f>
        <v>80.525</v>
      </c>
      <c r="D35" s="24">
        <f>D33</f>
        <v>8052.500000000001</v>
      </c>
      <c r="E35" s="25">
        <f>E33</f>
        <v>5636.750000000001</v>
      </c>
      <c r="F35" s="22">
        <f>SUM(F33:F34)</f>
        <v>70.68719999999999</v>
      </c>
      <c r="G35" s="24">
        <f>SUM(G33:G34)</f>
        <v>5671.0599999999995</v>
      </c>
      <c r="H35" s="24">
        <f>SUM(H33:H34)</f>
        <v>3897.2</v>
      </c>
    </row>
    <row r="36" spans="1:8" s="4" customFormat="1" ht="12">
      <c r="A36" s="29"/>
      <c r="B36" s="7"/>
      <c r="C36" s="41"/>
      <c r="D36" s="42"/>
      <c r="E36" s="43"/>
      <c r="F36" s="41"/>
      <c r="G36" s="42"/>
      <c r="H36" s="42"/>
    </row>
    <row r="37" spans="1:8" s="4" customFormat="1" ht="12">
      <c r="A37" s="29" t="s">
        <v>8</v>
      </c>
      <c r="B37" s="23">
        <v>54</v>
      </c>
      <c r="C37" s="22">
        <v>18.2141</v>
      </c>
      <c r="D37" s="24">
        <f>C37*120</f>
        <v>2185.692</v>
      </c>
      <c r="E37" s="25">
        <f>D37*70/100</f>
        <v>1529.9844</v>
      </c>
      <c r="F37" s="22">
        <v>16.1887</v>
      </c>
      <c r="G37" s="24">
        <v>1204.36</v>
      </c>
      <c r="H37" s="24">
        <v>840.32</v>
      </c>
    </row>
    <row r="38" spans="1:8" s="4" customFormat="1" ht="12">
      <c r="A38" s="29"/>
      <c r="B38" s="7"/>
      <c r="C38" s="41"/>
      <c r="D38" s="42"/>
      <c r="E38" s="43"/>
      <c r="F38" s="41"/>
      <c r="G38" s="42"/>
      <c r="H38" s="42"/>
    </row>
    <row r="39" spans="1:8" s="4" customFormat="1" ht="12">
      <c r="A39" s="29" t="s">
        <v>14</v>
      </c>
      <c r="B39" s="23">
        <v>311</v>
      </c>
      <c r="C39" s="22">
        <v>151.2728</v>
      </c>
      <c r="D39" s="24">
        <f>C39*130</f>
        <v>19665.464</v>
      </c>
      <c r="E39" s="25">
        <f>D39*70/100</f>
        <v>13765.8248</v>
      </c>
      <c r="F39" s="22">
        <v>147.3598</v>
      </c>
      <c r="G39" s="24">
        <v>14259.31</v>
      </c>
      <c r="H39" s="24">
        <v>9981</v>
      </c>
    </row>
    <row r="40" spans="1:8" s="4" customFormat="1" ht="12">
      <c r="A40" s="29"/>
      <c r="B40" s="7"/>
      <c r="C40" s="41"/>
      <c r="D40" s="42"/>
      <c r="E40" s="43"/>
      <c r="F40" s="41"/>
      <c r="G40" s="42"/>
      <c r="H40" s="42"/>
    </row>
    <row r="41" spans="1:8" s="4" customFormat="1" ht="12">
      <c r="A41" s="29" t="s">
        <v>16</v>
      </c>
      <c r="B41" s="23">
        <v>91</v>
      </c>
      <c r="C41" s="22">
        <v>35.3843</v>
      </c>
      <c r="D41" s="24">
        <f>C41*130</f>
        <v>4599.959000000001</v>
      </c>
      <c r="E41" s="25">
        <f>D41*70/100</f>
        <v>3219.9713000000006</v>
      </c>
      <c r="F41" s="22">
        <v>33.4768</v>
      </c>
      <c r="G41" s="24">
        <v>2689</v>
      </c>
      <c r="H41" s="24">
        <v>1880.52</v>
      </c>
    </row>
    <row r="42" spans="1:8" s="4" customFormat="1" ht="12">
      <c r="A42" s="29"/>
      <c r="B42" s="7"/>
      <c r="C42" s="41"/>
      <c r="D42" s="42"/>
      <c r="E42" s="43"/>
      <c r="F42" s="41"/>
      <c r="G42" s="42"/>
      <c r="H42" s="42"/>
    </row>
    <row r="43" spans="1:8" ht="12">
      <c r="A43" s="30" t="s">
        <v>119</v>
      </c>
      <c r="B43" s="26">
        <v>981</v>
      </c>
      <c r="C43" s="49">
        <v>594.8136</v>
      </c>
      <c r="D43" s="46">
        <f>C43*130</f>
        <v>77325.768</v>
      </c>
      <c r="E43" s="53">
        <f>D43*70/100</f>
        <v>54128.037599999996</v>
      </c>
      <c r="F43" s="49">
        <v>583.03</v>
      </c>
      <c r="G43" s="46">
        <v>59998.17</v>
      </c>
      <c r="H43" s="46">
        <v>41996.34</v>
      </c>
    </row>
    <row r="44" spans="1:8" ht="12">
      <c r="A44" s="30" t="s">
        <v>216</v>
      </c>
      <c r="B44" s="26">
        <v>0</v>
      </c>
      <c r="C44" s="49">
        <v>0</v>
      </c>
      <c r="D44" s="46">
        <v>0</v>
      </c>
      <c r="E44" s="53">
        <v>0</v>
      </c>
      <c r="F44" s="49">
        <v>0.2013</v>
      </c>
      <c r="G44" s="46">
        <v>25</v>
      </c>
      <c r="H44" s="46">
        <v>17.5</v>
      </c>
    </row>
    <row r="45" spans="1:8" s="4" customFormat="1" ht="12">
      <c r="A45" s="29" t="s">
        <v>300</v>
      </c>
      <c r="B45" s="23">
        <f>B43</f>
        <v>981</v>
      </c>
      <c r="C45" s="22">
        <f>C43</f>
        <v>594.8136</v>
      </c>
      <c r="D45" s="24">
        <f>D43</f>
        <v>77325.768</v>
      </c>
      <c r="E45" s="25">
        <f>E43</f>
        <v>54128.037599999996</v>
      </c>
      <c r="F45" s="22">
        <f>SUM(F43:F44)</f>
        <v>583.2312999999999</v>
      </c>
      <c r="G45" s="24">
        <f>SUM(G43:G44)</f>
        <v>60023.17</v>
      </c>
      <c r="H45" s="24">
        <f>SUM(H43:H44)</f>
        <v>42013.84</v>
      </c>
    </row>
    <row r="46" spans="1:8" s="4" customFormat="1" ht="12">
      <c r="A46" s="29"/>
      <c r="B46" s="7"/>
      <c r="C46" s="41"/>
      <c r="D46" s="42"/>
      <c r="E46" s="43"/>
      <c r="F46" s="41"/>
      <c r="G46" s="42"/>
      <c r="H46" s="42"/>
    </row>
    <row r="47" spans="1:8" ht="12">
      <c r="A47" s="30" t="s">
        <v>18</v>
      </c>
      <c r="B47" s="26">
        <v>656</v>
      </c>
      <c r="C47" s="49">
        <v>292.5656</v>
      </c>
      <c r="D47" s="46">
        <f>C47*130</f>
        <v>38033.528000000006</v>
      </c>
      <c r="E47" s="53">
        <f>D47*70/100</f>
        <v>26623.469600000004</v>
      </c>
      <c r="F47" s="49">
        <v>280.4816</v>
      </c>
      <c r="G47" s="46">
        <v>21148.32</v>
      </c>
      <c r="H47" s="46">
        <v>14761.09</v>
      </c>
    </row>
    <row r="48" spans="1:8" ht="12">
      <c r="A48" s="30" t="s">
        <v>225</v>
      </c>
      <c r="B48" s="26">
        <v>0</v>
      </c>
      <c r="C48" s="49">
        <v>0</v>
      </c>
      <c r="D48" s="46">
        <v>0</v>
      </c>
      <c r="E48" s="53">
        <v>0</v>
      </c>
      <c r="F48" s="49">
        <v>0.5958</v>
      </c>
      <c r="G48" s="46">
        <v>30.57</v>
      </c>
      <c r="H48" s="46">
        <v>9.41</v>
      </c>
    </row>
    <row r="49" spans="1:8" ht="12">
      <c r="A49" s="30" t="s">
        <v>254</v>
      </c>
      <c r="B49" s="26"/>
      <c r="C49" s="49">
        <v>0</v>
      </c>
      <c r="D49" s="46">
        <v>0</v>
      </c>
      <c r="E49" s="53">
        <v>0</v>
      </c>
      <c r="F49" s="49">
        <v>0.0341</v>
      </c>
      <c r="G49" s="49">
        <v>2.26</v>
      </c>
      <c r="H49" s="49">
        <v>0.87</v>
      </c>
    </row>
    <row r="50" spans="1:8" s="4" customFormat="1" ht="12">
      <c r="A50" s="29" t="s">
        <v>301</v>
      </c>
      <c r="B50" s="23">
        <f>B47</f>
        <v>656</v>
      </c>
      <c r="C50" s="22">
        <f>C47</f>
        <v>292.5656</v>
      </c>
      <c r="D50" s="24">
        <f>D47</f>
        <v>38033.528000000006</v>
      </c>
      <c r="E50" s="25">
        <f>E47</f>
        <v>26623.469600000004</v>
      </c>
      <c r="F50" s="22">
        <f>SUM(F47:F49)</f>
        <v>281.11150000000004</v>
      </c>
      <c r="G50" s="24">
        <f>SUM(G47:G49)</f>
        <v>21181.149999999998</v>
      </c>
      <c r="H50" s="24">
        <f>SUM(H47:H49)</f>
        <v>14771.37</v>
      </c>
    </row>
    <row r="51" spans="1:8" s="4" customFormat="1" ht="12">
      <c r="A51" s="29"/>
      <c r="B51" s="7"/>
      <c r="C51" s="41"/>
      <c r="D51" s="42"/>
      <c r="E51" s="43"/>
      <c r="F51" s="41"/>
      <c r="G51" s="42"/>
      <c r="H51" s="42"/>
    </row>
    <row r="52" spans="1:8" s="4" customFormat="1" ht="12">
      <c r="A52" s="29" t="s">
        <v>91</v>
      </c>
      <c r="B52" s="23">
        <v>20</v>
      </c>
      <c r="C52" s="22">
        <v>3.4544</v>
      </c>
      <c r="D52" s="24">
        <f>C52*130</f>
        <v>449.072</v>
      </c>
      <c r="E52" s="25">
        <f>D52*70/100</f>
        <v>314.35040000000004</v>
      </c>
      <c r="F52" s="22">
        <v>2.6159</v>
      </c>
      <c r="G52" s="24">
        <v>239</v>
      </c>
      <c r="H52" s="24">
        <v>167.3</v>
      </c>
    </row>
    <row r="53" spans="1:8" s="4" customFormat="1" ht="12">
      <c r="A53" s="29"/>
      <c r="B53" s="7"/>
      <c r="C53" s="41"/>
      <c r="D53" s="42"/>
      <c r="E53" s="43"/>
      <c r="F53" s="41"/>
      <c r="G53" s="42"/>
      <c r="H53" s="42"/>
    </row>
    <row r="54" spans="1:8" ht="12">
      <c r="A54" s="30" t="s">
        <v>118</v>
      </c>
      <c r="B54" s="26">
        <v>1012</v>
      </c>
      <c r="C54" s="49">
        <v>416.0067</v>
      </c>
      <c r="D54" s="46">
        <f>C54*130</f>
        <v>54080.87100000001</v>
      </c>
      <c r="E54" s="53">
        <f>D54*70/100</f>
        <v>37856.60970000001</v>
      </c>
      <c r="F54" s="49">
        <v>395.3274</v>
      </c>
      <c r="G54" s="46">
        <v>37237.93</v>
      </c>
      <c r="H54" s="46">
        <v>26053.54</v>
      </c>
    </row>
    <row r="55" spans="1:8" ht="12">
      <c r="A55" s="30" t="s">
        <v>234</v>
      </c>
      <c r="B55" s="26"/>
      <c r="C55" s="49">
        <v>0</v>
      </c>
      <c r="D55" s="46">
        <v>0</v>
      </c>
      <c r="E55" s="53">
        <v>0</v>
      </c>
      <c r="F55" s="49">
        <v>0.0311</v>
      </c>
      <c r="G55" s="49">
        <v>2</v>
      </c>
      <c r="H55" s="49">
        <v>0.62</v>
      </c>
    </row>
    <row r="56" spans="1:8" ht="12">
      <c r="A56" s="30" t="s">
        <v>210</v>
      </c>
      <c r="B56" s="26">
        <v>0</v>
      </c>
      <c r="C56" s="49">
        <v>0</v>
      </c>
      <c r="D56" s="46">
        <v>0</v>
      </c>
      <c r="E56" s="53">
        <v>0</v>
      </c>
      <c r="F56" s="49">
        <v>0.5053</v>
      </c>
      <c r="G56" s="46">
        <v>53.9</v>
      </c>
      <c r="H56" s="46">
        <v>37.73</v>
      </c>
    </row>
    <row r="57" spans="1:8" s="4" customFormat="1" ht="12">
      <c r="A57" s="29" t="s">
        <v>302</v>
      </c>
      <c r="B57" s="23">
        <f>B54</f>
        <v>1012</v>
      </c>
      <c r="C57" s="22">
        <f>C54</f>
        <v>416.0067</v>
      </c>
      <c r="D57" s="24">
        <f>D54</f>
        <v>54080.87100000001</v>
      </c>
      <c r="E57" s="25">
        <f>E54</f>
        <v>37856.60970000001</v>
      </c>
      <c r="F57" s="22">
        <f>SUM(F54:F56)</f>
        <v>395.86379999999997</v>
      </c>
      <c r="G57" s="24">
        <f>SUM(G54:G56)</f>
        <v>37293.83</v>
      </c>
      <c r="H57" s="24">
        <f>SUM(H54:H56)</f>
        <v>26091.89</v>
      </c>
    </row>
    <row r="58" spans="1:8" s="4" customFormat="1" ht="12">
      <c r="A58" s="29"/>
      <c r="B58" s="7"/>
      <c r="C58" s="41"/>
      <c r="D58" s="42"/>
      <c r="E58" s="43"/>
      <c r="F58" s="41"/>
      <c r="G58" s="42"/>
      <c r="H58" s="42"/>
    </row>
    <row r="59" spans="1:8" s="4" customFormat="1" ht="12">
      <c r="A59" s="29" t="s">
        <v>17</v>
      </c>
      <c r="B59" s="23">
        <v>2</v>
      </c>
      <c r="C59" s="22">
        <v>0.8068</v>
      </c>
      <c r="D59" s="24">
        <f>C59*130</f>
        <v>104.884</v>
      </c>
      <c r="E59" s="25">
        <f>D59*70/100</f>
        <v>73.4188</v>
      </c>
      <c r="F59" s="22">
        <v>0.2271</v>
      </c>
      <c r="G59" s="24">
        <v>25.44</v>
      </c>
      <c r="H59" s="24">
        <v>17.81</v>
      </c>
    </row>
    <row r="60" spans="1:8" s="4" customFormat="1" ht="12">
      <c r="A60" s="29"/>
      <c r="B60" s="7"/>
      <c r="C60" s="41"/>
      <c r="D60" s="42"/>
      <c r="E60" s="43"/>
      <c r="F60" s="41"/>
      <c r="G60" s="42"/>
      <c r="H60" s="42"/>
    </row>
    <row r="61" spans="1:8" ht="12">
      <c r="A61" s="30" t="s">
        <v>15</v>
      </c>
      <c r="B61" s="26">
        <v>617</v>
      </c>
      <c r="C61" s="49">
        <v>371.1667</v>
      </c>
      <c r="D61" s="46">
        <f>C61*120</f>
        <v>44540.004</v>
      </c>
      <c r="E61" s="53">
        <f>D61*70/100</f>
        <v>31178.002800000002</v>
      </c>
      <c r="F61" s="49">
        <v>337.2628</v>
      </c>
      <c r="G61" s="46">
        <v>23079.85</v>
      </c>
      <c r="H61" s="46">
        <v>16102.97</v>
      </c>
    </row>
    <row r="62" spans="1:8" ht="12">
      <c r="A62" s="30" t="s">
        <v>157</v>
      </c>
      <c r="B62" s="26"/>
      <c r="C62" s="49">
        <v>0</v>
      </c>
      <c r="D62" s="46">
        <v>0</v>
      </c>
      <c r="E62" s="53">
        <v>0</v>
      </c>
      <c r="F62" s="49">
        <v>5.8135</v>
      </c>
      <c r="G62" s="46">
        <v>503.08</v>
      </c>
      <c r="H62" s="46">
        <v>352.17</v>
      </c>
    </row>
    <row r="63" spans="1:8" ht="12">
      <c r="A63" s="30" t="s">
        <v>217</v>
      </c>
      <c r="B63" s="26">
        <v>0</v>
      </c>
      <c r="C63" s="49">
        <v>0</v>
      </c>
      <c r="D63" s="46">
        <v>0</v>
      </c>
      <c r="E63" s="53">
        <v>0</v>
      </c>
      <c r="F63" s="49">
        <v>7.1158</v>
      </c>
      <c r="G63" s="46">
        <v>485.97</v>
      </c>
      <c r="H63" s="46">
        <v>340.18</v>
      </c>
    </row>
    <row r="64" spans="1:8" ht="12">
      <c r="A64" s="30" t="s">
        <v>211</v>
      </c>
      <c r="B64" s="26">
        <v>0</v>
      </c>
      <c r="C64" s="49">
        <v>0</v>
      </c>
      <c r="D64" s="46">
        <v>0</v>
      </c>
      <c r="E64" s="53">
        <v>0</v>
      </c>
      <c r="F64" s="49">
        <v>0.8391</v>
      </c>
      <c r="G64" s="46">
        <v>33.16</v>
      </c>
      <c r="H64" s="46">
        <v>23.21</v>
      </c>
    </row>
    <row r="65" spans="1:8" s="4" customFormat="1" ht="12">
      <c r="A65" s="29" t="s">
        <v>15</v>
      </c>
      <c r="B65" s="23">
        <f>B61</f>
        <v>617</v>
      </c>
      <c r="C65" s="22">
        <f>C61</f>
        <v>371.1667</v>
      </c>
      <c r="D65" s="24">
        <f>D61</f>
        <v>44540.004</v>
      </c>
      <c r="E65" s="25">
        <f>E61</f>
        <v>31178.002800000002</v>
      </c>
      <c r="F65" s="22">
        <f>SUM(F61:F64)</f>
        <v>351.03119999999996</v>
      </c>
      <c r="G65" s="24">
        <f>SUM(G61:G64)</f>
        <v>24102.06</v>
      </c>
      <c r="H65" s="24">
        <f>SUM(H61:H64)</f>
        <v>16818.53</v>
      </c>
    </row>
    <row r="66" spans="1:8" s="4" customFormat="1" ht="12">
      <c r="A66" s="29"/>
      <c r="B66" s="23"/>
      <c r="C66" s="41"/>
      <c r="D66" s="42"/>
      <c r="E66" s="43"/>
      <c r="F66" s="41"/>
      <c r="G66" s="42"/>
      <c r="H66" s="42"/>
    </row>
    <row r="67" spans="1:8" ht="12">
      <c r="A67" s="30" t="s">
        <v>201</v>
      </c>
      <c r="B67" s="26">
        <v>442</v>
      </c>
      <c r="C67" s="49">
        <v>162.1554</v>
      </c>
      <c r="D67" s="46">
        <f>C67*110</f>
        <v>17837.093999999997</v>
      </c>
      <c r="E67" s="53">
        <f>D67*70/100</f>
        <v>12485.965799999998</v>
      </c>
      <c r="F67" s="13">
        <v>148.084</v>
      </c>
      <c r="G67" s="46">
        <v>11159.01</v>
      </c>
      <c r="H67" s="14">
        <v>7783.12</v>
      </c>
    </row>
    <row r="68" spans="1:8" ht="12">
      <c r="A68" s="30" t="s">
        <v>202</v>
      </c>
      <c r="B68" s="1">
        <v>0</v>
      </c>
      <c r="C68" s="1">
        <v>0</v>
      </c>
      <c r="D68" s="1">
        <v>0</v>
      </c>
      <c r="E68" s="54">
        <v>0</v>
      </c>
      <c r="F68" s="49">
        <v>2.5823</v>
      </c>
      <c r="G68" s="46">
        <v>205.54</v>
      </c>
      <c r="H68" s="46">
        <v>138.72</v>
      </c>
    </row>
    <row r="69" spans="1:8" s="4" customFormat="1" ht="12">
      <c r="A69" s="29" t="s">
        <v>201</v>
      </c>
      <c r="B69" s="23">
        <v>442</v>
      </c>
      <c r="C69" s="22">
        <v>162.1554</v>
      </c>
      <c r="D69" s="24">
        <f>C69*110</f>
        <v>17837.093999999997</v>
      </c>
      <c r="E69" s="25">
        <f>D69*70/100</f>
        <v>12485.965799999998</v>
      </c>
      <c r="F69" s="22">
        <f>SUM(F67:F68)</f>
        <v>150.6663</v>
      </c>
      <c r="G69" s="24">
        <f>SUM(G67:G68)</f>
        <v>11364.550000000001</v>
      </c>
      <c r="H69" s="24">
        <f>SUM(H67:H68)</f>
        <v>7921.84</v>
      </c>
    </row>
    <row r="70" spans="1:8" s="4" customFormat="1" ht="12">
      <c r="A70" s="29"/>
      <c r="B70" s="7"/>
      <c r="C70" s="41"/>
      <c r="D70" s="42"/>
      <c r="E70" s="43"/>
      <c r="F70" s="57"/>
      <c r="G70" s="42"/>
      <c r="H70" s="42"/>
    </row>
    <row r="71" spans="1:8" ht="12">
      <c r="A71" s="30" t="s">
        <v>9</v>
      </c>
      <c r="B71" s="26">
        <v>875</v>
      </c>
      <c r="C71" s="49">
        <v>436.3299</v>
      </c>
      <c r="D71" s="46">
        <f>C71*140</f>
        <v>61086.186</v>
      </c>
      <c r="E71" s="53">
        <f>D71*70/100</f>
        <v>42760.330200000004</v>
      </c>
      <c r="F71" s="49">
        <v>340.4195</v>
      </c>
      <c r="G71" s="46">
        <v>35472.38</v>
      </c>
      <c r="H71" s="46">
        <v>24778.03</v>
      </c>
    </row>
    <row r="72" spans="1:8" ht="12">
      <c r="A72" s="30" t="s">
        <v>152</v>
      </c>
      <c r="B72" s="26"/>
      <c r="C72" s="49">
        <v>0</v>
      </c>
      <c r="D72" s="46">
        <v>0</v>
      </c>
      <c r="E72" s="53">
        <v>0</v>
      </c>
      <c r="F72" s="49">
        <v>24.4832</v>
      </c>
      <c r="G72" s="46">
        <v>2699.57</v>
      </c>
      <c r="H72" s="46">
        <v>1886.06</v>
      </c>
    </row>
    <row r="73" spans="1:8" ht="12">
      <c r="A73" s="30" t="s">
        <v>212</v>
      </c>
      <c r="B73" s="26">
        <v>0</v>
      </c>
      <c r="C73" s="49">
        <v>0</v>
      </c>
      <c r="D73" s="46">
        <v>0</v>
      </c>
      <c r="E73" s="53">
        <v>0</v>
      </c>
      <c r="F73" s="49">
        <v>51.8292</v>
      </c>
      <c r="G73" s="46">
        <v>5423.69</v>
      </c>
      <c r="H73" s="46">
        <v>3788.52</v>
      </c>
    </row>
    <row r="74" spans="1:8" s="4" customFormat="1" ht="12">
      <c r="A74" s="29" t="s">
        <v>9</v>
      </c>
      <c r="B74" s="23">
        <f>B71</f>
        <v>875</v>
      </c>
      <c r="C74" s="22">
        <f>C71</f>
        <v>436.3299</v>
      </c>
      <c r="D74" s="24">
        <f>D71</f>
        <v>61086.186</v>
      </c>
      <c r="E74" s="25">
        <f>E71</f>
        <v>42760.330200000004</v>
      </c>
      <c r="F74" s="22">
        <f>SUM(F71:F73)</f>
        <v>416.73190000000005</v>
      </c>
      <c r="G74" s="24">
        <f>SUM(G71:G73)</f>
        <v>43595.64</v>
      </c>
      <c r="H74" s="24">
        <f>SUM(H71:H73)</f>
        <v>30452.61</v>
      </c>
    </row>
    <row r="75" spans="1:8" s="4" customFormat="1" ht="12">
      <c r="A75" s="29"/>
      <c r="B75" s="7"/>
      <c r="C75" s="41"/>
      <c r="D75" s="42"/>
      <c r="E75" s="43"/>
      <c r="F75" s="41"/>
      <c r="G75" s="42"/>
      <c r="H75" s="42"/>
    </row>
    <row r="76" spans="1:8" s="4" customFormat="1" ht="12">
      <c r="A76" s="29" t="s">
        <v>10</v>
      </c>
      <c r="B76" s="23">
        <v>3</v>
      </c>
      <c r="C76" s="22">
        <v>0.9983</v>
      </c>
      <c r="D76" s="24">
        <f>C76*110</f>
        <v>109.813</v>
      </c>
      <c r="E76" s="25">
        <f>D76*70/100</f>
        <v>76.8691</v>
      </c>
      <c r="F76" s="22">
        <v>0.8775</v>
      </c>
      <c r="G76" s="24">
        <v>58.98</v>
      </c>
      <c r="H76" s="24">
        <v>40.89</v>
      </c>
    </row>
    <row r="77" spans="1:8" s="4" customFormat="1" ht="12">
      <c r="A77" s="29"/>
      <c r="B77" s="7"/>
      <c r="C77" s="41"/>
      <c r="D77" s="42"/>
      <c r="E77" s="43"/>
      <c r="F77" s="41"/>
      <c r="G77" s="42"/>
      <c r="H77" s="42"/>
    </row>
    <row r="78" spans="1:8" ht="12">
      <c r="A78" s="30" t="s">
        <v>11</v>
      </c>
      <c r="B78" s="26">
        <v>491</v>
      </c>
      <c r="C78" s="49">
        <v>190.4261</v>
      </c>
      <c r="D78" s="46">
        <f>C78*130</f>
        <v>24755.393</v>
      </c>
      <c r="E78" s="53">
        <f>D78*70/100</f>
        <v>17328.7751</v>
      </c>
      <c r="F78" s="49">
        <v>175.5795</v>
      </c>
      <c r="G78" s="46">
        <v>15497.85</v>
      </c>
      <c r="H78" s="46">
        <v>10823.61</v>
      </c>
    </row>
    <row r="79" spans="1:8" ht="12">
      <c r="A79" s="30" t="s">
        <v>154</v>
      </c>
      <c r="B79" s="26"/>
      <c r="C79" s="49">
        <v>0</v>
      </c>
      <c r="D79" s="46">
        <v>0</v>
      </c>
      <c r="E79" s="53">
        <v>0</v>
      </c>
      <c r="F79" s="49">
        <v>1.4895</v>
      </c>
      <c r="G79" s="46">
        <v>150.06</v>
      </c>
      <c r="H79" s="46">
        <v>102.05</v>
      </c>
    </row>
    <row r="80" spans="1:8" ht="12">
      <c r="A80" s="30" t="s">
        <v>218</v>
      </c>
      <c r="B80" s="26">
        <v>0</v>
      </c>
      <c r="C80" s="49">
        <v>0</v>
      </c>
      <c r="D80" s="46">
        <v>0</v>
      </c>
      <c r="E80" s="53">
        <v>0</v>
      </c>
      <c r="F80" s="49">
        <v>5.3424</v>
      </c>
      <c r="G80" s="46">
        <v>517.8</v>
      </c>
      <c r="H80" s="46">
        <v>361.97</v>
      </c>
    </row>
    <row r="81" spans="1:8" s="4" customFormat="1" ht="12">
      <c r="A81" s="29" t="s">
        <v>303</v>
      </c>
      <c r="B81" s="23">
        <f>B78</f>
        <v>491</v>
      </c>
      <c r="C81" s="22">
        <f>C78</f>
        <v>190.4261</v>
      </c>
      <c r="D81" s="24">
        <f>D78</f>
        <v>24755.393</v>
      </c>
      <c r="E81" s="25">
        <f>E78</f>
        <v>17328.7751</v>
      </c>
      <c r="F81" s="22">
        <f>SUM(F78:F80)</f>
        <v>182.4114</v>
      </c>
      <c r="G81" s="24">
        <f>SUM(G78:G80)</f>
        <v>16165.71</v>
      </c>
      <c r="H81" s="24">
        <f>SUM(H78:H80)</f>
        <v>11287.63</v>
      </c>
    </row>
    <row r="82" spans="1:8" s="4" customFormat="1" ht="12">
      <c r="A82" s="29"/>
      <c r="B82" s="7"/>
      <c r="C82" s="41"/>
      <c r="D82" s="42"/>
      <c r="E82" s="43"/>
      <c r="F82" s="41"/>
      <c r="G82" s="42"/>
      <c r="H82" s="42"/>
    </row>
    <row r="83" spans="1:8" ht="12">
      <c r="A83" s="30" t="s">
        <v>13</v>
      </c>
      <c r="B83" s="26">
        <v>48</v>
      </c>
      <c r="C83" s="49">
        <v>15.4209</v>
      </c>
      <c r="D83" s="46">
        <f>C83*60</f>
        <v>925.254</v>
      </c>
      <c r="E83" s="53">
        <f>D83*70/100</f>
        <v>647.6777999999999</v>
      </c>
      <c r="F83" s="49">
        <v>11.7973</v>
      </c>
      <c r="G83" s="46">
        <v>411.69</v>
      </c>
      <c r="H83" s="46">
        <v>288.17</v>
      </c>
    </row>
    <row r="84" spans="1:8" ht="12">
      <c r="A84" s="30" t="s">
        <v>146</v>
      </c>
      <c r="B84" s="26">
        <v>0</v>
      </c>
      <c r="C84" s="49">
        <v>0</v>
      </c>
      <c r="D84" s="46">
        <v>0</v>
      </c>
      <c r="E84" s="53">
        <v>0</v>
      </c>
      <c r="F84" s="49">
        <v>2.7117</v>
      </c>
      <c r="G84" s="46">
        <v>121.39</v>
      </c>
      <c r="H84" s="46">
        <v>101.16</v>
      </c>
    </row>
    <row r="85" spans="1:8" s="4" customFormat="1" ht="12">
      <c r="A85" s="29" t="s">
        <v>13</v>
      </c>
      <c r="B85" s="23">
        <f>B83</f>
        <v>48</v>
      </c>
      <c r="C85" s="22">
        <f>C83</f>
        <v>15.4209</v>
      </c>
      <c r="D85" s="24">
        <f>D83</f>
        <v>925.254</v>
      </c>
      <c r="E85" s="25">
        <f>E83</f>
        <v>647.6777999999999</v>
      </c>
      <c r="F85" s="22">
        <f>SUM(F83:F84)</f>
        <v>14.509</v>
      </c>
      <c r="G85" s="24">
        <f>SUM(G83:G84)</f>
        <v>533.08</v>
      </c>
      <c r="H85" s="24">
        <f>SUM(H83:H84)</f>
        <v>389.33000000000004</v>
      </c>
    </row>
    <row r="86" spans="1:8" s="4" customFormat="1" ht="12">
      <c r="A86" s="29"/>
      <c r="B86" s="7"/>
      <c r="C86" s="41"/>
      <c r="D86" s="42"/>
      <c r="E86" s="43"/>
      <c r="F86" s="41"/>
      <c r="G86" s="42"/>
      <c r="H86" s="42"/>
    </row>
    <row r="87" spans="1:8" s="4" customFormat="1" ht="12">
      <c r="A87" s="29" t="s">
        <v>138</v>
      </c>
      <c r="B87" s="23">
        <v>772</v>
      </c>
      <c r="C87" s="22">
        <v>240.7013</v>
      </c>
      <c r="D87" s="24">
        <f>C87*140</f>
        <v>33698.182</v>
      </c>
      <c r="E87" s="25">
        <f>D87*70/100</f>
        <v>23588.727400000003</v>
      </c>
      <c r="F87" s="22">
        <v>211.3899</v>
      </c>
      <c r="G87" s="24">
        <v>24037.48</v>
      </c>
      <c r="H87" s="24">
        <v>16813.77</v>
      </c>
    </row>
    <row r="88" spans="1:8" s="4" customFormat="1" ht="12">
      <c r="A88" s="29"/>
      <c r="B88" s="7"/>
      <c r="C88" s="41"/>
      <c r="D88" s="42"/>
      <c r="E88" s="43"/>
      <c r="F88" s="41"/>
      <c r="G88" s="42"/>
      <c r="H88" s="42"/>
    </row>
    <row r="89" spans="1:8" s="4" customFormat="1" ht="12">
      <c r="A89" s="29" t="s">
        <v>19</v>
      </c>
      <c r="B89" s="23">
        <v>86</v>
      </c>
      <c r="C89" s="22">
        <v>15.7916</v>
      </c>
      <c r="D89" s="24">
        <f>C89*140</f>
        <v>2210.824</v>
      </c>
      <c r="E89" s="25">
        <f>D89*70/100</f>
        <v>1547.5767999999998</v>
      </c>
      <c r="F89" s="22">
        <v>14.4899</v>
      </c>
      <c r="G89" s="24">
        <v>1764.33</v>
      </c>
      <c r="H89" s="24">
        <v>1234.83</v>
      </c>
    </row>
    <row r="90" spans="1:8" s="4" customFormat="1" ht="12">
      <c r="A90" s="29"/>
      <c r="B90" s="23"/>
      <c r="C90" s="41"/>
      <c r="D90" s="42"/>
      <c r="E90" s="43"/>
      <c r="F90" s="41"/>
      <c r="G90" s="42"/>
      <c r="H90" s="42"/>
    </row>
    <row r="91" spans="1:8" ht="12">
      <c r="A91" s="30" t="s">
        <v>24</v>
      </c>
      <c r="B91" s="26"/>
      <c r="C91" s="49">
        <v>28.3998</v>
      </c>
      <c r="D91" s="46">
        <f>C91*125</f>
        <v>3549.975</v>
      </c>
      <c r="E91" s="53">
        <f>D91*70/100</f>
        <v>2484.9825</v>
      </c>
      <c r="F91" s="49">
        <v>15.879</v>
      </c>
      <c r="G91" s="46">
        <v>1153.1</v>
      </c>
      <c r="H91" s="46">
        <v>799.25</v>
      </c>
    </row>
    <row r="92" spans="1:8" ht="12">
      <c r="A92" s="30" t="s">
        <v>255</v>
      </c>
      <c r="B92" s="35"/>
      <c r="C92" s="49">
        <v>0</v>
      </c>
      <c r="D92" s="46">
        <f>C92*125</f>
        <v>0</v>
      </c>
      <c r="E92" s="53">
        <f>D92*70/100</f>
        <v>0</v>
      </c>
      <c r="F92" s="49">
        <v>0.0315</v>
      </c>
      <c r="G92" s="49">
        <v>1.38</v>
      </c>
      <c r="H92" s="49">
        <v>0.55</v>
      </c>
    </row>
    <row r="93" spans="1:8" s="4" customFormat="1" ht="12">
      <c r="A93" s="29" t="s">
        <v>304</v>
      </c>
      <c r="B93" s="23">
        <v>42</v>
      </c>
      <c r="C93" s="22">
        <f>SUM(C91:C92)</f>
        <v>28.3998</v>
      </c>
      <c r="D93" s="24">
        <f>C93*125</f>
        <v>3549.975</v>
      </c>
      <c r="E93" s="25">
        <f>D93*70/100</f>
        <v>2484.9825</v>
      </c>
      <c r="F93" s="22">
        <f>SUM(F91:F92)</f>
        <v>15.910499999999999</v>
      </c>
      <c r="G93" s="24">
        <f>SUM(G91:G92)</f>
        <v>1154.48</v>
      </c>
      <c r="H93" s="24">
        <f>SUM(H91:H92)</f>
        <v>799.8</v>
      </c>
    </row>
    <row r="94" spans="1:8" s="4" customFormat="1" ht="12">
      <c r="A94" s="29"/>
      <c r="B94" s="23"/>
      <c r="C94" s="41"/>
      <c r="D94" s="42"/>
      <c r="E94" s="43"/>
      <c r="F94" s="41"/>
      <c r="G94" s="42"/>
      <c r="H94" s="42"/>
    </row>
    <row r="95" spans="1:8" ht="12">
      <c r="A95" s="30" t="s">
        <v>22</v>
      </c>
      <c r="B95" s="26"/>
      <c r="C95" s="49">
        <v>0.6422</v>
      </c>
      <c r="D95" s="46">
        <f>C95*125</f>
        <v>80.275</v>
      </c>
      <c r="E95" s="53">
        <f>D95*70/100</f>
        <v>56.1925</v>
      </c>
      <c r="F95" s="66">
        <v>0.025</v>
      </c>
      <c r="G95" s="49">
        <v>1</v>
      </c>
      <c r="H95" s="49">
        <v>0.7</v>
      </c>
    </row>
    <row r="96" spans="1:8" ht="12">
      <c r="A96" s="30" t="s">
        <v>260</v>
      </c>
      <c r="B96" s="35"/>
      <c r="C96" s="49">
        <v>0</v>
      </c>
      <c r="D96" s="46">
        <f>C96*125</f>
        <v>0</v>
      </c>
      <c r="E96" s="53">
        <f>D96*70/100</f>
        <v>0</v>
      </c>
      <c r="F96" s="66">
        <v>0.0075</v>
      </c>
      <c r="G96" s="49">
        <v>0.3</v>
      </c>
      <c r="H96" s="49">
        <v>0.1</v>
      </c>
    </row>
    <row r="97" spans="1:8" s="4" customFormat="1" ht="12">
      <c r="A97" s="29" t="s">
        <v>305</v>
      </c>
      <c r="B97" s="23">
        <v>3</v>
      </c>
      <c r="C97" s="22">
        <f aca="true" t="shared" si="4" ref="C97:H97">SUM(C95:C96)</f>
        <v>0.6422</v>
      </c>
      <c r="D97" s="24">
        <f t="shared" si="4"/>
        <v>80.275</v>
      </c>
      <c r="E97" s="25">
        <f t="shared" si="4"/>
        <v>56.1925</v>
      </c>
      <c r="F97" s="22">
        <f t="shared" si="4"/>
        <v>0.0325</v>
      </c>
      <c r="G97" s="22">
        <f t="shared" si="4"/>
        <v>1.3</v>
      </c>
      <c r="H97" s="22">
        <f t="shared" si="4"/>
        <v>0.7999999999999999</v>
      </c>
    </row>
    <row r="98" spans="1:8" s="4" customFormat="1" ht="12">
      <c r="A98" s="29"/>
      <c r="B98" s="23"/>
      <c r="C98" s="41"/>
      <c r="D98" s="42"/>
      <c r="E98" s="43"/>
      <c r="F98" s="41"/>
      <c r="G98" s="41"/>
      <c r="H98" s="41"/>
    </row>
    <row r="99" spans="1:8" ht="12">
      <c r="A99" s="30" t="s">
        <v>23</v>
      </c>
      <c r="B99" s="26"/>
      <c r="C99" s="49">
        <v>0</v>
      </c>
      <c r="D99" s="46">
        <v>0</v>
      </c>
      <c r="E99" s="53">
        <f>D99*70/100</f>
        <v>0</v>
      </c>
      <c r="F99" s="49">
        <v>26.6889</v>
      </c>
      <c r="G99" s="46">
        <v>1972.91</v>
      </c>
      <c r="H99" s="46">
        <v>1380.77</v>
      </c>
    </row>
    <row r="100" spans="1:8" ht="12">
      <c r="A100" s="30" t="s">
        <v>243</v>
      </c>
      <c r="B100" s="35"/>
      <c r="C100" s="49">
        <v>0</v>
      </c>
      <c r="D100" s="46">
        <v>0</v>
      </c>
      <c r="E100" s="53">
        <f>D100*70/100</f>
        <v>0</v>
      </c>
      <c r="F100" s="49">
        <v>0.0368</v>
      </c>
      <c r="G100" s="49">
        <v>3.5</v>
      </c>
      <c r="H100" s="49">
        <v>1.12</v>
      </c>
    </row>
    <row r="101" spans="1:8" s="4" customFormat="1" ht="12">
      <c r="A101" s="29" t="s">
        <v>23</v>
      </c>
      <c r="B101" s="23">
        <v>20</v>
      </c>
      <c r="C101" s="22">
        <v>0</v>
      </c>
      <c r="D101" s="24">
        <v>0</v>
      </c>
      <c r="E101" s="25">
        <f>D101*70/100</f>
        <v>0</v>
      </c>
      <c r="F101" s="22">
        <f>SUM(F99:F100)</f>
        <v>26.7257</v>
      </c>
      <c r="G101" s="24">
        <f>SUM(G99:G100)</f>
        <v>1976.41</v>
      </c>
      <c r="H101" s="24">
        <v>1380.77</v>
      </c>
    </row>
    <row r="102" spans="1:8" s="4" customFormat="1" ht="12">
      <c r="A102" s="29"/>
      <c r="B102" s="7"/>
      <c r="C102" s="41"/>
      <c r="D102" s="42"/>
      <c r="E102" s="43"/>
      <c r="F102" s="41"/>
      <c r="G102" s="42"/>
      <c r="H102" s="42"/>
    </row>
    <row r="103" spans="1:8" s="4" customFormat="1" ht="12">
      <c r="A103" s="29" t="s">
        <v>25</v>
      </c>
      <c r="B103" s="23">
        <v>1</v>
      </c>
      <c r="C103" s="22">
        <v>0.1331</v>
      </c>
      <c r="D103" s="24">
        <f>C103*125</f>
        <v>16.6375</v>
      </c>
      <c r="E103" s="25">
        <f>D103*70/100</f>
        <v>11.64625</v>
      </c>
      <c r="F103" s="22">
        <v>0.1331</v>
      </c>
      <c r="G103" s="24">
        <v>8.02</v>
      </c>
      <c r="H103" s="24">
        <v>5.61</v>
      </c>
    </row>
    <row r="104" spans="1:8" s="4" customFormat="1" ht="12">
      <c r="A104" s="29"/>
      <c r="B104" s="7"/>
      <c r="C104" s="41"/>
      <c r="D104" s="42"/>
      <c r="E104" s="43"/>
      <c r="F104" s="41"/>
      <c r="G104" s="42"/>
      <c r="H104" s="42"/>
    </row>
    <row r="105" spans="1:8" s="4" customFormat="1" ht="12">
      <c r="A105" s="29" t="s">
        <v>89</v>
      </c>
      <c r="B105" s="23">
        <v>8</v>
      </c>
      <c r="C105" s="22">
        <v>0.2273</v>
      </c>
      <c r="D105" s="24">
        <f>C105*125</f>
        <v>28.4125</v>
      </c>
      <c r="E105" s="25">
        <f>D105*70/100</f>
        <v>19.88875</v>
      </c>
      <c r="F105" s="22">
        <v>0.2273</v>
      </c>
      <c r="G105" s="24">
        <v>8.32</v>
      </c>
      <c r="H105" s="24">
        <v>5.4</v>
      </c>
    </row>
    <row r="106" spans="1:8" s="4" customFormat="1" ht="12">
      <c r="A106" s="29"/>
      <c r="B106" s="23"/>
      <c r="C106" s="41"/>
      <c r="D106" s="42"/>
      <c r="E106" s="43"/>
      <c r="F106" s="41"/>
      <c r="G106" s="42"/>
      <c r="H106" s="42"/>
    </row>
    <row r="107" spans="1:8" ht="12">
      <c r="A107" s="30" t="s">
        <v>26</v>
      </c>
      <c r="B107" s="26"/>
      <c r="C107" s="49">
        <v>68.2907</v>
      </c>
      <c r="D107" s="46">
        <f>C107*125</f>
        <v>8536.3375</v>
      </c>
      <c r="E107" s="53">
        <f>D107*70/100</f>
        <v>5975.43625</v>
      </c>
      <c r="F107" s="49">
        <v>64.5346</v>
      </c>
      <c r="G107" s="46">
        <v>3823.64</v>
      </c>
      <c r="H107" s="46">
        <v>2661.48</v>
      </c>
    </row>
    <row r="108" spans="1:8" ht="12">
      <c r="A108" s="30" t="s">
        <v>263</v>
      </c>
      <c r="B108" s="35"/>
      <c r="C108" s="49">
        <v>0</v>
      </c>
      <c r="D108" s="46">
        <v>0</v>
      </c>
      <c r="E108" s="53">
        <v>0</v>
      </c>
      <c r="F108" s="49">
        <v>0.0258</v>
      </c>
      <c r="G108" s="49">
        <v>1</v>
      </c>
      <c r="H108" s="49">
        <v>0.32</v>
      </c>
    </row>
    <row r="109" spans="1:8" s="4" customFormat="1" ht="12">
      <c r="A109" s="29" t="s">
        <v>26</v>
      </c>
      <c r="B109" s="23">
        <v>96</v>
      </c>
      <c r="C109" s="22">
        <f aca="true" t="shared" si="5" ref="C109:H109">SUM(C107:C108)</f>
        <v>68.2907</v>
      </c>
      <c r="D109" s="24">
        <f t="shared" si="5"/>
        <v>8536.3375</v>
      </c>
      <c r="E109" s="25">
        <f t="shared" si="5"/>
        <v>5975.43625</v>
      </c>
      <c r="F109" s="22">
        <f t="shared" si="5"/>
        <v>64.5604</v>
      </c>
      <c r="G109" s="24">
        <f t="shared" si="5"/>
        <v>3824.64</v>
      </c>
      <c r="H109" s="24">
        <f t="shared" si="5"/>
        <v>2661.8</v>
      </c>
    </row>
    <row r="110" spans="1:8" s="4" customFormat="1" ht="12">
      <c r="A110" s="29"/>
      <c r="B110" s="7"/>
      <c r="C110" s="41"/>
      <c r="D110" s="42"/>
      <c r="E110" s="43"/>
      <c r="F110" s="41"/>
      <c r="G110" s="42"/>
      <c r="H110" s="42"/>
    </row>
    <row r="111" spans="1:8" ht="12">
      <c r="A111" s="30" t="s">
        <v>21</v>
      </c>
      <c r="B111" s="35"/>
      <c r="C111" s="49">
        <v>80.9558</v>
      </c>
      <c r="D111" s="46">
        <f>C111*125</f>
        <v>10119.475</v>
      </c>
      <c r="E111" s="53">
        <f>D111*70/100</f>
        <v>7083.6325</v>
      </c>
      <c r="F111" s="49">
        <v>56.2781</v>
      </c>
      <c r="G111" s="46">
        <v>3998.17</v>
      </c>
      <c r="H111" s="46">
        <v>2783.8</v>
      </c>
    </row>
    <row r="112" spans="1:8" ht="12">
      <c r="A112" s="30" t="s">
        <v>262</v>
      </c>
      <c r="B112" s="35"/>
      <c r="C112" s="49">
        <v>0</v>
      </c>
      <c r="D112" s="46">
        <v>0</v>
      </c>
      <c r="E112" s="53">
        <v>0</v>
      </c>
      <c r="F112" s="49">
        <v>0.1099</v>
      </c>
      <c r="G112" s="46">
        <v>5.76</v>
      </c>
      <c r="H112" s="46">
        <v>2.3</v>
      </c>
    </row>
    <row r="113" spans="1:8" s="4" customFormat="1" ht="12">
      <c r="A113" s="29" t="s">
        <v>21</v>
      </c>
      <c r="B113" s="23">
        <v>121</v>
      </c>
      <c r="C113" s="22">
        <f aca="true" t="shared" si="6" ref="C113:H113">SUM(C111:C112)</f>
        <v>80.9558</v>
      </c>
      <c r="D113" s="24">
        <f t="shared" si="6"/>
        <v>10119.475</v>
      </c>
      <c r="E113" s="25">
        <f t="shared" si="6"/>
        <v>7083.6325</v>
      </c>
      <c r="F113" s="22">
        <f t="shared" si="6"/>
        <v>56.388000000000005</v>
      </c>
      <c r="G113" s="24">
        <f t="shared" si="6"/>
        <v>4003.9300000000003</v>
      </c>
      <c r="H113" s="24">
        <f t="shared" si="6"/>
        <v>2786.1000000000004</v>
      </c>
    </row>
    <row r="114" spans="1:8" s="4" customFormat="1" ht="12">
      <c r="A114" s="29"/>
      <c r="B114" s="7"/>
      <c r="C114" s="41"/>
      <c r="D114" s="42"/>
      <c r="E114" s="43"/>
      <c r="F114" s="41"/>
      <c r="G114" s="42"/>
      <c r="H114" s="42"/>
    </row>
    <row r="115" spans="1:8" ht="12">
      <c r="A115" s="30" t="s">
        <v>31</v>
      </c>
      <c r="B115" s="26">
        <v>121</v>
      </c>
      <c r="C115" s="49">
        <v>53.0207</v>
      </c>
      <c r="D115" s="46">
        <f>C115*100</f>
        <v>5302.07</v>
      </c>
      <c r="E115" s="53">
        <f>D115*70/100</f>
        <v>3711.4489999999996</v>
      </c>
      <c r="F115" s="49">
        <v>46.2323</v>
      </c>
      <c r="G115" s="46">
        <v>3186.21</v>
      </c>
      <c r="H115" s="46">
        <v>2227.57</v>
      </c>
    </row>
    <row r="116" spans="1:8" ht="12">
      <c r="A116" s="30" t="s">
        <v>170</v>
      </c>
      <c r="B116" s="26"/>
      <c r="C116" s="49">
        <v>0</v>
      </c>
      <c r="D116" s="46">
        <v>0</v>
      </c>
      <c r="E116" s="53">
        <v>0</v>
      </c>
      <c r="F116" s="49">
        <v>1.8071</v>
      </c>
      <c r="G116" s="46">
        <v>180.17</v>
      </c>
      <c r="H116" s="46">
        <v>126.12</v>
      </c>
    </row>
    <row r="117" spans="1:8" ht="12">
      <c r="A117" s="30" t="s">
        <v>226</v>
      </c>
      <c r="B117" s="26">
        <v>0</v>
      </c>
      <c r="C117" s="49">
        <v>0</v>
      </c>
      <c r="D117" s="46">
        <v>0</v>
      </c>
      <c r="E117" s="53">
        <v>0</v>
      </c>
      <c r="F117" s="49">
        <v>0.2807</v>
      </c>
      <c r="G117" s="46">
        <v>11</v>
      </c>
      <c r="H117" s="46">
        <v>4.4</v>
      </c>
    </row>
    <row r="118" spans="1:8" s="4" customFormat="1" ht="12">
      <c r="A118" s="29" t="s">
        <v>261</v>
      </c>
      <c r="B118" s="23">
        <f>B115</f>
        <v>121</v>
      </c>
      <c r="C118" s="22">
        <f>C115</f>
        <v>53.0207</v>
      </c>
      <c r="D118" s="24">
        <f>D115</f>
        <v>5302.07</v>
      </c>
      <c r="E118" s="25">
        <f>E115</f>
        <v>3711.4489999999996</v>
      </c>
      <c r="F118" s="22">
        <f>SUM(F115:F117)</f>
        <v>48.320100000000004</v>
      </c>
      <c r="G118" s="24">
        <f>SUM(G115:G117)</f>
        <v>3377.38</v>
      </c>
      <c r="H118" s="24">
        <f>SUM(H115:H117)</f>
        <v>2358.09</v>
      </c>
    </row>
    <row r="119" spans="1:8" s="4" customFormat="1" ht="12">
      <c r="A119" s="29"/>
      <c r="B119" s="7"/>
      <c r="C119" s="41"/>
      <c r="D119" s="42"/>
      <c r="E119" s="43"/>
      <c r="F119" s="41"/>
      <c r="G119" s="42"/>
      <c r="H119" s="42"/>
    </row>
    <row r="120" spans="1:8" ht="12">
      <c r="A120" s="30" t="s">
        <v>160</v>
      </c>
      <c r="B120" s="26">
        <v>117</v>
      </c>
      <c r="C120" s="49">
        <v>63.7971</v>
      </c>
      <c r="D120" s="46">
        <f>C120*110</f>
        <v>7017.6810000000005</v>
      </c>
      <c r="E120" s="53">
        <f>D120*70/100</f>
        <v>4912.376700000001</v>
      </c>
      <c r="F120" s="49">
        <v>54.7629</v>
      </c>
      <c r="G120" s="46">
        <v>4527.63</v>
      </c>
      <c r="H120" s="46">
        <v>3165.18</v>
      </c>
    </row>
    <row r="121" spans="1:8" ht="12">
      <c r="A121" s="30" t="s">
        <v>159</v>
      </c>
      <c r="B121" s="26"/>
      <c r="C121" s="49">
        <v>0</v>
      </c>
      <c r="D121" s="46">
        <v>0</v>
      </c>
      <c r="E121" s="53">
        <v>0</v>
      </c>
      <c r="F121" s="49">
        <v>2.6076</v>
      </c>
      <c r="G121" s="46">
        <v>253.02</v>
      </c>
      <c r="H121" s="46">
        <v>177.11</v>
      </c>
    </row>
    <row r="122" spans="1:8" ht="12">
      <c r="A122" s="30" t="s">
        <v>219</v>
      </c>
      <c r="B122" s="26">
        <v>0</v>
      </c>
      <c r="C122" s="49">
        <v>0</v>
      </c>
      <c r="D122" s="46">
        <v>0</v>
      </c>
      <c r="E122" s="53">
        <v>0</v>
      </c>
      <c r="F122" s="49">
        <v>0.3384</v>
      </c>
      <c r="G122" s="46">
        <v>24.8</v>
      </c>
      <c r="H122" s="46">
        <v>9.4</v>
      </c>
    </row>
    <row r="123" spans="1:8" s="4" customFormat="1" ht="12">
      <c r="A123" s="29" t="s">
        <v>306</v>
      </c>
      <c r="B123" s="23">
        <f>B120</f>
        <v>117</v>
      </c>
      <c r="C123" s="22">
        <f>C120</f>
        <v>63.7971</v>
      </c>
      <c r="D123" s="24">
        <f>D120</f>
        <v>7017.6810000000005</v>
      </c>
      <c r="E123" s="25">
        <f>E120</f>
        <v>4912.376700000001</v>
      </c>
      <c r="F123" s="22">
        <f>SUM(F120:F122)</f>
        <v>57.7089</v>
      </c>
      <c r="G123" s="24">
        <f>SUM(G120:G122)</f>
        <v>4805.450000000001</v>
      </c>
      <c r="H123" s="24">
        <f>SUM(H120:H122)</f>
        <v>3351.69</v>
      </c>
    </row>
    <row r="124" spans="1:8" s="4" customFormat="1" ht="12">
      <c r="A124" s="29"/>
      <c r="B124" s="7"/>
      <c r="C124" s="41"/>
      <c r="D124" s="42"/>
      <c r="E124" s="43"/>
      <c r="F124" s="41"/>
      <c r="G124" s="42"/>
      <c r="H124" s="42"/>
    </row>
    <row r="125" spans="1:8" s="4" customFormat="1" ht="12">
      <c r="A125" s="29" t="s">
        <v>27</v>
      </c>
      <c r="B125" s="23">
        <v>62</v>
      </c>
      <c r="C125" s="22">
        <v>10.3478</v>
      </c>
      <c r="D125" s="24">
        <f>C125*125</f>
        <v>1293.475</v>
      </c>
      <c r="E125" s="25">
        <f>D125*70/100</f>
        <v>905.4325</v>
      </c>
      <c r="F125" s="22">
        <v>2.5446</v>
      </c>
      <c r="G125" s="24">
        <v>166.34</v>
      </c>
      <c r="H125" s="24">
        <v>116.44</v>
      </c>
    </row>
    <row r="126" spans="1:8" s="4" customFormat="1" ht="12">
      <c r="A126" s="29"/>
      <c r="B126" s="23"/>
      <c r="C126" s="41"/>
      <c r="D126" s="42"/>
      <c r="E126" s="43"/>
      <c r="F126" s="41"/>
      <c r="G126" s="42"/>
      <c r="H126" s="42"/>
    </row>
    <row r="127" spans="1:8" ht="12">
      <c r="A127" s="30" t="s">
        <v>28</v>
      </c>
      <c r="B127" s="26"/>
      <c r="C127" s="49">
        <v>67.4236</v>
      </c>
      <c r="D127" s="46">
        <f>C127*130</f>
        <v>8765.068</v>
      </c>
      <c r="E127" s="53">
        <f>D127*70/100</f>
        <v>6135.5476</v>
      </c>
      <c r="F127" s="49">
        <v>57.2272</v>
      </c>
      <c r="G127" s="46">
        <v>5254.58</v>
      </c>
      <c r="H127" s="46">
        <v>3673.44</v>
      </c>
    </row>
    <row r="128" spans="1:8" ht="12">
      <c r="A128" s="30" t="s">
        <v>161</v>
      </c>
      <c r="B128" s="35"/>
      <c r="C128" s="49">
        <v>0</v>
      </c>
      <c r="D128" s="46">
        <v>0</v>
      </c>
      <c r="E128" s="53">
        <v>0</v>
      </c>
      <c r="F128" s="49">
        <v>0.8571</v>
      </c>
      <c r="G128" s="46">
        <v>107.3</v>
      </c>
      <c r="H128" s="46">
        <v>75.12</v>
      </c>
    </row>
    <row r="129" spans="1:8" s="4" customFormat="1" ht="12">
      <c r="A129" s="29" t="s">
        <v>28</v>
      </c>
      <c r="B129" s="23">
        <v>202</v>
      </c>
      <c r="C129" s="22">
        <f aca="true" t="shared" si="7" ref="C129:H129">SUM(C127:C128)</f>
        <v>67.4236</v>
      </c>
      <c r="D129" s="24">
        <f t="shared" si="7"/>
        <v>8765.068</v>
      </c>
      <c r="E129" s="25">
        <f t="shared" si="7"/>
        <v>6135.5476</v>
      </c>
      <c r="F129" s="22">
        <f t="shared" si="7"/>
        <v>58.084300000000006</v>
      </c>
      <c r="G129" s="24">
        <f t="shared" si="7"/>
        <v>5361.88</v>
      </c>
      <c r="H129" s="24">
        <f t="shared" si="7"/>
        <v>3748.56</v>
      </c>
    </row>
    <row r="130" spans="1:8" s="4" customFormat="1" ht="12">
      <c r="A130" s="29"/>
      <c r="B130" s="7"/>
      <c r="C130" s="41"/>
      <c r="D130" s="42"/>
      <c r="E130" s="43"/>
      <c r="F130" s="41"/>
      <c r="G130" s="42"/>
      <c r="H130" s="42"/>
    </row>
    <row r="131" spans="1:8" ht="12">
      <c r="A131" s="30" t="s">
        <v>30</v>
      </c>
      <c r="B131" s="35"/>
      <c r="C131" s="49">
        <v>16.2964</v>
      </c>
      <c r="D131" s="46">
        <f>C131*100</f>
        <v>1629.6399999999999</v>
      </c>
      <c r="E131" s="53">
        <f>D131*70/100</f>
        <v>1140.7479999999998</v>
      </c>
      <c r="F131" s="49">
        <v>13.1698</v>
      </c>
      <c r="G131" s="46">
        <v>789.99</v>
      </c>
      <c r="H131" s="46">
        <v>547.8</v>
      </c>
    </row>
    <row r="132" spans="1:8" ht="12">
      <c r="A132" s="30" t="s">
        <v>166</v>
      </c>
      <c r="B132" s="35"/>
      <c r="C132" s="49">
        <v>0</v>
      </c>
      <c r="D132" s="46">
        <v>0</v>
      </c>
      <c r="E132" s="53">
        <v>0</v>
      </c>
      <c r="F132" s="49">
        <v>1.4173</v>
      </c>
      <c r="G132" s="46">
        <v>141.73</v>
      </c>
      <c r="H132" s="46">
        <v>99.21</v>
      </c>
    </row>
    <row r="133" spans="1:8" s="4" customFormat="1" ht="12">
      <c r="A133" s="29" t="s">
        <v>30</v>
      </c>
      <c r="B133" s="23">
        <v>24</v>
      </c>
      <c r="C133" s="22">
        <f aca="true" t="shared" si="8" ref="C133:H133">SUM(C131:C132)</f>
        <v>16.2964</v>
      </c>
      <c r="D133" s="24">
        <f t="shared" si="8"/>
        <v>1629.6399999999999</v>
      </c>
      <c r="E133" s="25">
        <f t="shared" si="8"/>
        <v>1140.7479999999998</v>
      </c>
      <c r="F133" s="22">
        <f t="shared" si="8"/>
        <v>14.5871</v>
      </c>
      <c r="G133" s="24">
        <f t="shared" si="8"/>
        <v>931.72</v>
      </c>
      <c r="H133" s="24">
        <f t="shared" si="8"/>
        <v>647.01</v>
      </c>
    </row>
    <row r="134" spans="1:8" s="4" customFormat="1" ht="12">
      <c r="A134" s="29"/>
      <c r="B134" s="7"/>
      <c r="C134" s="41"/>
      <c r="D134" s="42"/>
      <c r="E134" s="43"/>
      <c r="F134" s="41"/>
      <c r="G134" s="42"/>
      <c r="H134" s="42"/>
    </row>
    <row r="135" spans="1:8" ht="12">
      <c r="A135" s="30" t="s">
        <v>29</v>
      </c>
      <c r="B135" s="35"/>
      <c r="C135" s="49">
        <v>13.3819</v>
      </c>
      <c r="D135" s="46">
        <f>C135*100</f>
        <v>1338.19</v>
      </c>
      <c r="E135" s="53">
        <f>D135*70/100</f>
        <v>936.7330000000001</v>
      </c>
      <c r="F135" s="49">
        <v>11.668</v>
      </c>
      <c r="G135" s="46">
        <v>951.4</v>
      </c>
      <c r="H135" s="46">
        <v>665.46</v>
      </c>
    </row>
    <row r="136" spans="1:8" ht="12">
      <c r="A136" s="30" t="s">
        <v>164</v>
      </c>
      <c r="B136" s="35"/>
      <c r="C136" s="49">
        <v>0</v>
      </c>
      <c r="D136" s="46">
        <v>0</v>
      </c>
      <c r="E136" s="53">
        <v>0</v>
      </c>
      <c r="F136" s="49">
        <v>1.0295</v>
      </c>
      <c r="G136" s="46">
        <v>102.93</v>
      </c>
      <c r="H136" s="46">
        <v>72.05</v>
      </c>
    </row>
    <row r="137" spans="1:8" s="4" customFormat="1" ht="12">
      <c r="A137" s="29" t="s">
        <v>29</v>
      </c>
      <c r="B137" s="23">
        <v>48</v>
      </c>
      <c r="C137" s="22">
        <f aca="true" t="shared" si="9" ref="C137:H137">SUM(C135:C136)</f>
        <v>13.3819</v>
      </c>
      <c r="D137" s="24">
        <f t="shared" si="9"/>
        <v>1338.19</v>
      </c>
      <c r="E137" s="25">
        <f t="shared" si="9"/>
        <v>936.7330000000001</v>
      </c>
      <c r="F137" s="22">
        <f t="shared" si="9"/>
        <v>12.6975</v>
      </c>
      <c r="G137" s="24">
        <f t="shared" si="9"/>
        <v>1054.33</v>
      </c>
      <c r="H137" s="24">
        <f t="shared" si="9"/>
        <v>737.51</v>
      </c>
    </row>
    <row r="138" spans="1:8" s="4" customFormat="1" ht="12">
      <c r="A138" s="29"/>
      <c r="B138" s="7"/>
      <c r="C138" s="41"/>
      <c r="D138" s="42"/>
      <c r="E138" s="43"/>
      <c r="F138" s="41"/>
      <c r="G138" s="42"/>
      <c r="H138" s="42"/>
    </row>
    <row r="139" spans="1:8" ht="12">
      <c r="A139" s="30" t="s">
        <v>90</v>
      </c>
      <c r="B139" s="35"/>
      <c r="C139" s="49">
        <v>63.7302</v>
      </c>
      <c r="D139" s="46">
        <f>C139*125</f>
        <v>7966.275000000001</v>
      </c>
      <c r="E139" s="53">
        <f>D139*70/100</f>
        <v>5576.3925</v>
      </c>
      <c r="F139" s="49">
        <v>52.8961</v>
      </c>
      <c r="G139" s="46">
        <v>4480.93</v>
      </c>
      <c r="H139" s="46">
        <v>3132.17</v>
      </c>
    </row>
    <row r="140" spans="1:8" ht="12">
      <c r="A140" s="30" t="s">
        <v>168</v>
      </c>
      <c r="B140" s="35"/>
      <c r="C140" s="49">
        <v>0</v>
      </c>
      <c r="D140" s="46">
        <v>0</v>
      </c>
      <c r="E140" s="53">
        <v>0</v>
      </c>
      <c r="F140" s="49">
        <v>1.7808</v>
      </c>
      <c r="G140" s="46">
        <v>170.59</v>
      </c>
      <c r="H140" s="46">
        <v>119.42</v>
      </c>
    </row>
    <row r="141" spans="1:8" s="4" customFormat="1" ht="12">
      <c r="A141" s="29" t="s">
        <v>90</v>
      </c>
      <c r="B141" s="23">
        <v>191</v>
      </c>
      <c r="C141" s="22">
        <f aca="true" t="shared" si="10" ref="C141:H141">SUM(C139:C140)</f>
        <v>63.7302</v>
      </c>
      <c r="D141" s="24">
        <f t="shared" si="10"/>
        <v>7966.275000000001</v>
      </c>
      <c r="E141" s="25">
        <f t="shared" si="10"/>
        <v>5576.3925</v>
      </c>
      <c r="F141" s="22">
        <f t="shared" si="10"/>
        <v>54.676899999999996</v>
      </c>
      <c r="G141" s="24">
        <f t="shared" si="10"/>
        <v>4651.52</v>
      </c>
      <c r="H141" s="24">
        <f t="shared" si="10"/>
        <v>3251.59</v>
      </c>
    </row>
    <row r="142" spans="1:8" s="4" customFormat="1" ht="12">
      <c r="A142" s="29"/>
      <c r="B142" s="7"/>
      <c r="C142" s="41"/>
      <c r="D142" s="42"/>
      <c r="E142" s="43"/>
      <c r="F142" s="41"/>
      <c r="G142" s="42"/>
      <c r="H142" s="42"/>
    </row>
    <row r="143" spans="1:8" ht="12">
      <c r="A143" s="30" t="s">
        <v>32</v>
      </c>
      <c r="B143" s="35"/>
      <c r="C143" s="49">
        <v>25.6663</v>
      </c>
      <c r="D143" s="46">
        <f>C143*120</f>
        <v>3079.956</v>
      </c>
      <c r="E143" s="53">
        <f>D143*70/100</f>
        <v>2155.9692</v>
      </c>
      <c r="F143" s="49">
        <v>23.6871</v>
      </c>
      <c r="G143" s="46">
        <v>2090.02</v>
      </c>
      <c r="H143" s="46">
        <v>1458.66</v>
      </c>
    </row>
    <row r="144" spans="1:8" ht="12">
      <c r="A144" s="30" t="s">
        <v>172</v>
      </c>
      <c r="B144" s="35"/>
      <c r="C144" s="49">
        <v>0</v>
      </c>
      <c r="D144" s="46">
        <v>0</v>
      </c>
      <c r="E144" s="53">
        <v>0</v>
      </c>
      <c r="F144" s="49">
        <v>0.4257</v>
      </c>
      <c r="G144" s="46">
        <v>51.02</v>
      </c>
      <c r="H144" s="46">
        <v>35.71</v>
      </c>
    </row>
    <row r="145" spans="1:8" s="4" customFormat="1" ht="12">
      <c r="A145" s="29" t="s">
        <v>32</v>
      </c>
      <c r="B145" s="23">
        <v>76</v>
      </c>
      <c r="C145" s="22">
        <f aca="true" t="shared" si="11" ref="C145:H145">SUM(C143:C144)</f>
        <v>25.6663</v>
      </c>
      <c r="D145" s="24">
        <f t="shared" si="11"/>
        <v>3079.956</v>
      </c>
      <c r="E145" s="25">
        <f t="shared" si="11"/>
        <v>2155.9692</v>
      </c>
      <c r="F145" s="22">
        <f t="shared" si="11"/>
        <v>24.1128</v>
      </c>
      <c r="G145" s="24">
        <f t="shared" si="11"/>
        <v>2141.04</v>
      </c>
      <c r="H145" s="24">
        <f t="shared" si="11"/>
        <v>1494.3700000000001</v>
      </c>
    </row>
    <row r="146" spans="1:8" s="4" customFormat="1" ht="12">
      <c r="A146" s="29"/>
      <c r="B146" s="7"/>
      <c r="C146" s="41"/>
      <c r="D146" s="42"/>
      <c r="E146" s="43"/>
      <c r="F146" s="41"/>
      <c r="G146" s="42"/>
      <c r="H146" s="42"/>
    </row>
    <row r="147" spans="1:8" s="4" customFormat="1" ht="12">
      <c r="A147" s="29" t="s">
        <v>33</v>
      </c>
      <c r="B147" s="23">
        <v>3</v>
      </c>
      <c r="C147" s="22">
        <v>1.2805</v>
      </c>
      <c r="D147" s="24">
        <f>C147*110</f>
        <v>140.855</v>
      </c>
      <c r="E147" s="25">
        <f>D147*70/100</f>
        <v>98.59849999999999</v>
      </c>
      <c r="F147" s="22">
        <v>1.0089</v>
      </c>
      <c r="G147" s="24">
        <v>52.72</v>
      </c>
      <c r="H147" s="24">
        <v>36.9</v>
      </c>
    </row>
    <row r="148" spans="1:8" s="4" customFormat="1" ht="12">
      <c r="A148" s="29"/>
      <c r="B148" s="7"/>
      <c r="C148" s="41"/>
      <c r="D148" s="42"/>
      <c r="E148" s="43"/>
      <c r="F148" s="41"/>
      <c r="G148" s="42"/>
      <c r="H148" s="42"/>
    </row>
    <row r="149" spans="1:8" s="4" customFormat="1" ht="12">
      <c r="A149" s="29" t="s">
        <v>42</v>
      </c>
      <c r="B149" s="23">
        <v>4</v>
      </c>
      <c r="C149" s="22">
        <v>1.4826</v>
      </c>
      <c r="D149" s="24">
        <f>C149*90</f>
        <v>133.434</v>
      </c>
      <c r="E149" s="25">
        <f>D149*70/100</f>
        <v>93.40379999999999</v>
      </c>
      <c r="F149" s="22">
        <v>1.3284</v>
      </c>
      <c r="G149" s="24">
        <v>71.88</v>
      </c>
      <c r="H149" s="24">
        <v>49.45</v>
      </c>
    </row>
    <row r="150" spans="1:8" s="4" customFormat="1" ht="12">
      <c r="A150" s="29"/>
      <c r="B150" s="7"/>
      <c r="C150" s="41"/>
      <c r="D150" s="42"/>
      <c r="E150" s="43"/>
      <c r="F150" s="41"/>
      <c r="G150" s="42"/>
      <c r="H150" s="42"/>
    </row>
    <row r="151" spans="1:8" s="4" customFormat="1" ht="12">
      <c r="A151" s="29" t="s">
        <v>34</v>
      </c>
      <c r="B151" s="23">
        <v>10</v>
      </c>
      <c r="C151" s="22">
        <v>0.9469</v>
      </c>
      <c r="D151" s="24">
        <f>C151*110</f>
        <v>104.15899999999999</v>
      </c>
      <c r="E151" s="25">
        <f>D151*70/100</f>
        <v>72.9113</v>
      </c>
      <c r="F151" s="22">
        <v>0.6258</v>
      </c>
      <c r="G151" s="24">
        <v>62.05</v>
      </c>
      <c r="H151" s="24">
        <v>43.44</v>
      </c>
    </row>
    <row r="152" spans="1:8" s="4" customFormat="1" ht="12">
      <c r="A152" s="29"/>
      <c r="B152" s="7"/>
      <c r="C152" s="41"/>
      <c r="D152" s="42"/>
      <c r="E152" s="43"/>
      <c r="F152" s="41"/>
      <c r="G152" s="42"/>
      <c r="H152" s="42"/>
    </row>
    <row r="153" spans="1:8" s="4" customFormat="1" ht="12">
      <c r="A153" s="23" t="s">
        <v>35</v>
      </c>
      <c r="B153" s="7"/>
      <c r="C153" s="22">
        <v>1.5303</v>
      </c>
      <c r="D153" s="24">
        <f>C153*120</f>
        <v>183.636</v>
      </c>
      <c r="E153" s="25">
        <f>D153*70/100</f>
        <v>128.5452</v>
      </c>
      <c r="F153" s="22">
        <v>0.925</v>
      </c>
      <c r="G153" s="24">
        <v>85</v>
      </c>
      <c r="H153" s="24">
        <v>58.2</v>
      </c>
    </row>
    <row r="154" spans="1:8" s="4" customFormat="1" ht="12">
      <c r="A154" s="29"/>
      <c r="B154" s="7"/>
      <c r="C154" s="41"/>
      <c r="D154" s="42"/>
      <c r="E154" s="43"/>
      <c r="F154" s="41"/>
      <c r="G154" s="42"/>
      <c r="H154" s="42"/>
    </row>
    <row r="155" spans="1:8" s="4" customFormat="1" ht="12">
      <c r="A155" s="29" t="s">
        <v>39</v>
      </c>
      <c r="B155" s="23">
        <v>13</v>
      </c>
      <c r="C155" s="22">
        <v>9.4065</v>
      </c>
      <c r="D155" s="24">
        <f>C155*100</f>
        <v>940.65</v>
      </c>
      <c r="E155" s="25">
        <f>D155*70/100</f>
        <v>658.455</v>
      </c>
      <c r="F155" s="22">
        <v>8.4158</v>
      </c>
      <c r="G155" s="24">
        <v>660.33</v>
      </c>
      <c r="H155" s="24">
        <v>457.77</v>
      </c>
    </row>
    <row r="156" spans="1:8" s="4" customFormat="1" ht="12">
      <c r="A156" s="29"/>
      <c r="B156" s="7"/>
      <c r="C156" s="41"/>
      <c r="D156" s="42"/>
      <c r="E156" s="43"/>
      <c r="F156" s="41"/>
      <c r="G156" s="42"/>
      <c r="H156" s="42"/>
    </row>
    <row r="157" spans="1:8" s="4" customFormat="1" ht="12">
      <c r="A157" s="29" t="s">
        <v>37</v>
      </c>
      <c r="B157" s="23">
        <v>5</v>
      </c>
      <c r="C157" s="22">
        <v>0.7921</v>
      </c>
      <c r="D157" s="24">
        <f>C157*100</f>
        <v>79.21000000000001</v>
      </c>
      <c r="E157" s="25">
        <f>D157*70/100</f>
        <v>55.44700000000001</v>
      </c>
      <c r="F157" s="22">
        <v>0.349</v>
      </c>
      <c r="G157" s="24">
        <v>22.13</v>
      </c>
      <c r="H157" s="24">
        <v>15.45</v>
      </c>
    </row>
    <row r="158" spans="1:8" s="4" customFormat="1" ht="12">
      <c r="A158" s="29"/>
      <c r="B158" s="7"/>
      <c r="C158" s="41"/>
      <c r="D158" s="42"/>
      <c r="E158" s="43"/>
      <c r="F158" s="41"/>
      <c r="G158" s="42"/>
      <c r="H158" s="42"/>
    </row>
    <row r="159" spans="1:8" s="4" customFormat="1" ht="12">
      <c r="A159" s="29" t="s">
        <v>40</v>
      </c>
      <c r="B159" s="23">
        <v>3</v>
      </c>
      <c r="C159" s="22">
        <v>1.1418</v>
      </c>
      <c r="D159" s="24">
        <f>C159*100</f>
        <v>114.17999999999999</v>
      </c>
      <c r="E159" s="25">
        <f>D159*70/100</f>
        <v>79.92599999999999</v>
      </c>
      <c r="F159" s="22">
        <v>1.1418</v>
      </c>
      <c r="G159" s="24">
        <v>92.39</v>
      </c>
      <c r="H159" s="24">
        <v>64</v>
      </c>
    </row>
    <row r="160" spans="1:8" s="4" customFormat="1" ht="12">
      <c r="A160" s="29"/>
      <c r="B160" s="7"/>
      <c r="C160" s="41"/>
      <c r="D160" s="42"/>
      <c r="E160" s="43"/>
      <c r="F160" s="41"/>
      <c r="G160" s="42"/>
      <c r="H160" s="42"/>
    </row>
    <row r="161" spans="1:8" s="4" customFormat="1" ht="12">
      <c r="A161" s="29" t="s">
        <v>36</v>
      </c>
      <c r="B161" s="23">
        <v>36</v>
      </c>
      <c r="C161" s="22">
        <v>5.9943</v>
      </c>
      <c r="D161" s="24">
        <f>C161*110</f>
        <v>659.373</v>
      </c>
      <c r="E161" s="25">
        <f>D161*70/100</f>
        <v>461.5611</v>
      </c>
      <c r="F161" s="22">
        <v>4.9515</v>
      </c>
      <c r="G161" s="24">
        <v>421.48</v>
      </c>
      <c r="H161" s="24">
        <v>289.85</v>
      </c>
    </row>
    <row r="162" spans="1:8" s="4" customFormat="1" ht="12">
      <c r="A162" s="29"/>
      <c r="B162" s="7"/>
      <c r="C162" s="41"/>
      <c r="D162" s="42"/>
      <c r="E162" s="43"/>
      <c r="F162" s="41"/>
      <c r="G162" s="42"/>
      <c r="H162" s="42"/>
    </row>
    <row r="163" spans="1:8" s="4" customFormat="1" ht="12">
      <c r="A163" s="29" t="s">
        <v>38</v>
      </c>
      <c r="B163" s="23">
        <v>38</v>
      </c>
      <c r="C163" s="22">
        <v>13.0838</v>
      </c>
      <c r="D163" s="24">
        <f>C163*80</f>
        <v>1046.704</v>
      </c>
      <c r="E163" s="25">
        <f>D163*70/100</f>
        <v>732.6928</v>
      </c>
      <c r="F163" s="22">
        <v>10.4062</v>
      </c>
      <c r="G163" s="24">
        <v>586.16</v>
      </c>
      <c r="H163" s="24">
        <v>398.68</v>
      </c>
    </row>
    <row r="164" spans="1:8" s="4" customFormat="1" ht="12">
      <c r="A164" s="29"/>
      <c r="B164" s="7"/>
      <c r="C164" s="41"/>
      <c r="D164" s="42"/>
      <c r="E164" s="43"/>
      <c r="F164" s="41"/>
      <c r="G164" s="42"/>
      <c r="H164" s="42"/>
    </row>
    <row r="165" spans="1:8" s="4" customFormat="1" ht="12">
      <c r="A165" s="29" t="s">
        <v>41</v>
      </c>
      <c r="B165" s="23">
        <v>41</v>
      </c>
      <c r="C165" s="22">
        <v>5.3205</v>
      </c>
      <c r="D165" s="24">
        <f>C165*120</f>
        <v>638.46</v>
      </c>
      <c r="E165" s="25">
        <f>D165*70/100</f>
        <v>446.922</v>
      </c>
      <c r="F165" s="22">
        <v>2.9353</v>
      </c>
      <c r="G165" s="24">
        <v>259.41</v>
      </c>
      <c r="H165" s="24">
        <v>181.6</v>
      </c>
    </row>
    <row r="166" spans="1:8" s="4" customFormat="1" ht="12">
      <c r="A166" s="29"/>
      <c r="B166" s="7"/>
      <c r="C166" s="41"/>
      <c r="D166" s="42"/>
      <c r="E166" s="43"/>
      <c r="F166" s="41"/>
      <c r="G166" s="42"/>
      <c r="H166" s="42"/>
    </row>
    <row r="167" spans="1:8" s="4" customFormat="1" ht="12">
      <c r="A167" s="29" t="s">
        <v>85</v>
      </c>
      <c r="B167" s="23">
        <v>11</v>
      </c>
      <c r="C167" s="22">
        <v>0.0378</v>
      </c>
      <c r="D167" s="24">
        <f>C167*150</f>
        <v>5.67</v>
      </c>
      <c r="E167" s="25">
        <f>D167*70/100</f>
        <v>3.969</v>
      </c>
      <c r="F167" s="22">
        <v>0</v>
      </c>
      <c r="G167" s="24">
        <v>0</v>
      </c>
      <c r="H167" s="24">
        <v>0</v>
      </c>
    </row>
    <row r="168" spans="1:8" s="4" customFormat="1" ht="12">
      <c r="A168" s="29"/>
      <c r="B168" s="7"/>
      <c r="C168" s="41"/>
      <c r="D168" s="42"/>
      <c r="E168" s="43"/>
      <c r="F168" s="41"/>
      <c r="G168" s="42"/>
      <c r="H168" s="42"/>
    </row>
    <row r="169" spans="1:8" s="4" customFormat="1" ht="12">
      <c r="A169" s="29" t="s">
        <v>296</v>
      </c>
      <c r="B169" s="7"/>
      <c r="C169" s="22">
        <v>0.0663</v>
      </c>
      <c r="D169" s="24">
        <f>C169*150</f>
        <v>9.945</v>
      </c>
      <c r="E169" s="25">
        <f>D169*70/100</f>
        <v>6.9615</v>
      </c>
      <c r="F169" s="22">
        <v>0</v>
      </c>
      <c r="G169" s="24">
        <v>0</v>
      </c>
      <c r="H169" s="24">
        <v>0</v>
      </c>
    </row>
    <row r="170" spans="1:8" s="4" customFormat="1" ht="12">
      <c r="A170" s="31" t="s">
        <v>136</v>
      </c>
      <c r="B170" s="6"/>
      <c r="C170" s="63">
        <f aca="true" t="shared" si="12" ref="C170:H170">SUM(C145:C169,C141,C137,C133,C129,C123:C125,C118,C113,C109,C101:C105,C97,C93,C89,C85:C87,C81,C74:C76,C69,C65,C57:C59,C50:C52,C45,C35:C41,C31,C26,C19:C21,C15,C3)</f>
        <v>5224.702700000001</v>
      </c>
      <c r="D170" s="64">
        <f t="shared" si="12"/>
        <v>665748.9039999999</v>
      </c>
      <c r="E170" s="65">
        <f t="shared" si="12"/>
        <v>466024.2328</v>
      </c>
      <c r="F170" s="63">
        <f t="shared" si="12"/>
        <v>4925.754</v>
      </c>
      <c r="G170" s="64">
        <f t="shared" si="12"/>
        <v>453730.11</v>
      </c>
      <c r="H170" s="64">
        <f t="shared" si="12"/>
        <v>317009.2299999999</v>
      </c>
    </row>
    <row r="171" spans="1:8" ht="12">
      <c r="A171" s="29" t="s">
        <v>95</v>
      </c>
      <c r="B171" s="26">
        <v>0</v>
      </c>
      <c r="C171" s="49">
        <v>0</v>
      </c>
      <c r="D171" s="46">
        <f>C171*180</f>
        <v>0</v>
      </c>
      <c r="E171" s="53">
        <f>D171*80/100</f>
        <v>0</v>
      </c>
      <c r="F171" s="13">
        <v>0.5301</v>
      </c>
      <c r="G171" s="46">
        <v>59.17</v>
      </c>
      <c r="H171" s="46">
        <v>44.89</v>
      </c>
    </row>
    <row r="172" spans="1:8" ht="12">
      <c r="A172" s="29" t="s">
        <v>272</v>
      </c>
      <c r="B172" s="26"/>
      <c r="C172" s="49">
        <v>0</v>
      </c>
      <c r="D172" s="46">
        <v>0</v>
      </c>
      <c r="E172" s="53">
        <v>0</v>
      </c>
      <c r="F172" s="13">
        <v>1.3126</v>
      </c>
      <c r="G172" s="46">
        <v>63.69</v>
      </c>
      <c r="H172" s="46">
        <v>48.81</v>
      </c>
    </row>
    <row r="173" spans="1:8" ht="12">
      <c r="A173" s="29" t="s">
        <v>283</v>
      </c>
      <c r="B173" s="26"/>
      <c r="C173" s="49">
        <v>0</v>
      </c>
      <c r="D173" s="46">
        <v>0</v>
      </c>
      <c r="E173" s="53">
        <v>0</v>
      </c>
      <c r="F173" s="13">
        <v>0.4561</v>
      </c>
      <c r="G173" s="46">
        <v>30</v>
      </c>
      <c r="H173" s="46">
        <v>20</v>
      </c>
    </row>
    <row r="174" spans="1:8" ht="12">
      <c r="A174" s="29" t="s">
        <v>149</v>
      </c>
      <c r="B174" s="26"/>
      <c r="C174" s="49">
        <v>8.0041</v>
      </c>
      <c r="D174" s="46">
        <f>C174*180</f>
        <v>1440.7379999999998</v>
      </c>
      <c r="E174" s="53">
        <f>D174*80/100</f>
        <v>1152.5903999999998</v>
      </c>
      <c r="F174" s="13">
        <v>1.9111</v>
      </c>
      <c r="G174" s="46">
        <v>57.99</v>
      </c>
      <c r="H174" s="46">
        <v>42.1</v>
      </c>
    </row>
    <row r="175" spans="1:8" ht="12">
      <c r="A175" s="29" t="s">
        <v>265</v>
      </c>
      <c r="B175" s="26"/>
      <c r="C175" s="49">
        <v>0</v>
      </c>
      <c r="D175" s="46">
        <v>0</v>
      </c>
      <c r="E175" s="53">
        <v>0</v>
      </c>
      <c r="F175" s="13">
        <v>0.1771</v>
      </c>
      <c r="G175" s="46">
        <v>4</v>
      </c>
      <c r="H175" s="46">
        <v>2.4</v>
      </c>
    </row>
    <row r="176" spans="1:8" ht="12">
      <c r="A176" s="29" t="s">
        <v>237</v>
      </c>
      <c r="B176" s="26"/>
      <c r="C176" s="49">
        <v>0</v>
      </c>
      <c r="D176" s="46">
        <v>0</v>
      </c>
      <c r="E176" s="53">
        <v>0</v>
      </c>
      <c r="F176" s="13">
        <v>0.5617</v>
      </c>
      <c r="G176" s="46">
        <v>58</v>
      </c>
      <c r="H176" s="46">
        <v>39.96</v>
      </c>
    </row>
    <row r="177" spans="1:8" ht="12">
      <c r="A177" s="29" t="s">
        <v>266</v>
      </c>
      <c r="B177" s="26"/>
      <c r="C177" s="49">
        <v>0.2379</v>
      </c>
      <c r="D177" s="46">
        <f>C177*180</f>
        <v>42.822</v>
      </c>
      <c r="E177" s="53">
        <f>D177*80/100</f>
        <v>34.257600000000004</v>
      </c>
      <c r="F177" s="13">
        <v>0.2379</v>
      </c>
      <c r="G177" s="46">
        <v>10</v>
      </c>
      <c r="H177" s="46">
        <v>8</v>
      </c>
    </row>
    <row r="178" spans="1:8" ht="12">
      <c r="A178" s="29" t="s">
        <v>267</v>
      </c>
      <c r="B178" s="26"/>
      <c r="C178" s="49">
        <v>0</v>
      </c>
      <c r="D178" s="46">
        <v>0</v>
      </c>
      <c r="E178" s="53">
        <v>0</v>
      </c>
      <c r="F178" s="13">
        <v>0.771</v>
      </c>
      <c r="G178" s="46">
        <v>41.3</v>
      </c>
      <c r="H178" s="46">
        <v>29.97</v>
      </c>
    </row>
    <row r="179" spans="1:8" ht="12">
      <c r="A179" s="29" t="s">
        <v>245</v>
      </c>
      <c r="B179" s="26"/>
      <c r="C179" s="49">
        <v>0</v>
      </c>
      <c r="D179" s="46">
        <v>0</v>
      </c>
      <c r="E179" s="53">
        <v>0</v>
      </c>
      <c r="F179" s="13">
        <v>0.8926</v>
      </c>
      <c r="G179" s="46">
        <v>35.7</v>
      </c>
      <c r="H179" s="46">
        <v>26.26</v>
      </c>
    </row>
    <row r="180" spans="1:8" ht="12">
      <c r="A180" s="29" t="s">
        <v>173</v>
      </c>
      <c r="B180" s="26"/>
      <c r="C180" s="49">
        <v>0</v>
      </c>
      <c r="D180" s="46">
        <v>0</v>
      </c>
      <c r="E180" s="53">
        <v>0</v>
      </c>
      <c r="F180" s="13">
        <v>1.1886</v>
      </c>
      <c r="G180" s="46">
        <v>61.6</v>
      </c>
      <c r="H180" s="46">
        <v>44.15</v>
      </c>
    </row>
    <row r="181" spans="1:8" ht="12">
      <c r="A181" s="29" t="s">
        <v>238</v>
      </c>
      <c r="B181" s="26"/>
      <c r="C181" s="49">
        <v>0</v>
      </c>
      <c r="D181" s="46">
        <v>0</v>
      </c>
      <c r="E181" s="53">
        <v>0</v>
      </c>
      <c r="F181" s="13">
        <v>0.8166</v>
      </c>
      <c r="G181" s="46">
        <v>100.96</v>
      </c>
      <c r="H181" s="46">
        <v>74.44</v>
      </c>
    </row>
    <row r="182" spans="1:8" ht="12">
      <c r="A182" s="29" t="s">
        <v>268</v>
      </c>
      <c r="B182" s="26"/>
      <c r="C182" s="49">
        <v>0</v>
      </c>
      <c r="D182" s="46">
        <v>0</v>
      </c>
      <c r="E182" s="53">
        <v>0</v>
      </c>
      <c r="F182" s="13">
        <v>0.0224</v>
      </c>
      <c r="G182" s="46">
        <v>10.5</v>
      </c>
      <c r="H182" s="46">
        <v>7.85</v>
      </c>
    </row>
    <row r="183" spans="1:8" ht="12">
      <c r="A183" s="29" t="s">
        <v>269</v>
      </c>
      <c r="B183" s="26"/>
      <c r="C183" s="49">
        <v>0</v>
      </c>
      <c r="D183" s="46">
        <v>0</v>
      </c>
      <c r="E183" s="53">
        <v>0</v>
      </c>
      <c r="F183" s="13">
        <v>0.473</v>
      </c>
      <c r="G183" s="46">
        <v>53</v>
      </c>
      <c r="H183" s="46">
        <v>33.02</v>
      </c>
    </row>
    <row r="184" spans="1:8" ht="12">
      <c r="A184" s="29" t="s">
        <v>247</v>
      </c>
      <c r="B184" s="26"/>
      <c r="C184" s="49">
        <v>0.2123</v>
      </c>
      <c r="D184" s="46">
        <f>C184*180</f>
        <v>38.214</v>
      </c>
      <c r="E184" s="53">
        <f>D184*80/100</f>
        <v>30.571199999999997</v>
      </c>
      <c r="F184" s="13">
        <v>0.4082</v>
      </c>
      <c r="G184" s="46">
        <v>30.16</v>
      </c>
      <c r="H184" s="46">
        <v>24.13</v>
      </c>
    </row>
    <row r="185" spans="1:8" ht="12">
      <c r="A185" s="29" t="s">
        <v>270</v>
      </c>
      <c r="B185" s="26"/>
      <c r="C185" s="49">
        <v>0</v>
      </c>
      <c r="D185" s="46">
        <v>0</v>
      </c>
      <c r="E185" s="53">
        <v>0</v>
      </c>
      <c r="F185" s="13">
        <v>0.0327</v>
      </c>
      <c r="G185" s="46">
        <v>3</v>
      </c>
      <c r="H185" s="46">
        <v>1.8</v>
      </c>
    </row>
    <row r="186" spans="1:8" ht="12">
      <c r="A186" s="29" t="s">
        <v>150</v>
      </c>
      <c r="B186" s="26">
        <v>1</v>
      </c>
      <c r="C186" s="49">
        <v>2.7999</v>
      </c>
      <c r="D186" s="46">
        <f>C186*180</f>
        <v>503.982</v>
      </c>
      <c r="E186" s="53">
        <f>D186*80/100</f>
        <v>403.1856</v>
      </c>
      <c r="F186" s="13">
        <v>0</v>
      </c>
      <c r="G186" s="46">
        <v>0</v>
      </c>
      <c r="H186" s="46">
        <v>0</v>
      </c>
    </row>
    <row r="187" spans="1:8" ht="12">
      <c r="A187" s="51" t="s">
        <v>273</v>
      </c>
      <c r="C187" s="49">
        <v>0</v>
      </c>
      <c r="D187" s="46">
        <v>0</v>
      </c>
      <c r="E187" s="53">
        <v>0</v>
      </c>
      <c r="F187" s="13">
        <v>0.9249</v>
      </c>
      <c r="G187" s="48">
        <v>42.67</v>
      </c>
      <c r="H187" s="48">
        <v>28.11</v>
      </c>
    </row>
    <row r="188" spans="1:8" ht="12">
      <c r="A188" s="29" t="s">
        <v>221</v>
      </c>
      <c r="B188" s="26">
        <v>5</v>
      </c>
      <c r="C188" s="49">
        <v>0</v>
      </c>
      <c r="D188" s="46">
        <v>0</v>
      </c>
      <c r="E188" s="53">
        <v>0</v>
      </c>
      <c r="F188" s="13">
        <v>1.276141</v>
      </c>
      <c r="G188" s="46">
        <v>655.72</v>
      </c>
      <c r="H188" s="46">
        <v>523.75</v>
      </c>
    </row>
    <row r="189" spans="1:8" ht="12">
      <c r="A189" s="29" t="s">
        <v>220</v>
      </c>
      <c r="B189" s="26">
        <v>0</v>
      </c>
      <c r="C189" s="49">
        <v>0</v>
      </c>
      <c r="D189" s="46">
        <v>0</v>
      </c>
      <c r="E189" s="53">
        <f>D189*80/100</f>
        <v>0</v>
      </c>
      <c r="F189" s="13">
        <v>0.2149</v>
      </c>
      <c r="G189" s="46">
        <v>61.46</v>
      </c>
      <c r="H189" s="46">
        <v>48.38</v>
      </c>
    </row>
    <row r="190" spans="1:8" ht="12">
      <c r="A190" s="29" t="s">
        <v>271</v>
      </c>
      <c r="B190" s="26"/>
      <c r="C190" s="49">
        <v>0</v>
      </c>
      <c r="D190" s="46">
        <v>0</v>
      </c>
      <c r="E190" s="53">
        <v>0</v>
      </c>
      <c r="F190" s="13">
        <v>0.0289</v>
      </c>
      <c r="G190" s="46">
        <v>3.25</v>
      </c>
      <c r="H190" s="46">
        <v>2.2</v>
      </c>
    </row>
    <row r="191" spans="1:8" ht="12">
      <c r="A191" s="29" t="s">
        <v>274</v>
      </c>
      <c r="B191" s="26"/>
      <c r="C191" s="49">
        <v>0</v>
      </c>
      <c r="D191" s="46">
        <v>0</v>
      </c>
      <c r="E191" s="53">
        <v>0</v>
      </c>
      <c r="F191" s="13">
        <v>0.5334</v>
      </c>
      <c r="G191" s="46">
        <v>38.2</v>
      </c>
      <c r="H191" s="46">
        <v>27.49</v>
      </c>
    </row>
    <row r="192" spans="1:8" ht="12">
      <c r="A192" s="29" t="s">
        <v>275</v>
      </c>
      <c r="B192" s="26"/>
      <c r="C192" s="49">
        <v>0</v>
      </c>
      <c r="D192" s="46">
        <v>0</v>
      </c>
      <c r="E192" s="53">
        <v>0</v>
      </c>
      <c r="F192" s="13">
        <v>0.1304</v>
      </c>
      <c r="G192" s="46">
        <v>6.54</v>
      </c>
      <c r="H192" s="46">
        <v>4</v>
      </c>
    </row>
    <row r="193" spans="1:8" ht="12">
      <c r="A193" s="29" t="s">
        <v>97</v>
      </c>
      <c r="B193" s="26">
        <v>0</v>
      </c>
      <c r="C193" s="49">
        <v>0</v>
      </c>
      <c r="D193" s="46">
        <v>0</v>
      </c>
      <c r="E193" s="53">
        <v>0</v>
      </c>
      <c r="F193" s="13">
        <v>3.318</v>
      </c>
      <c r="G193" s="46">
        <v>1409.03</v>
      </c>
      <c r="H193" s="46">
        <v>1121.19</v>
      </c>
    </row>
    <row r="194" spans="1:8" ht="12">
      <c r="A194" s="29" t="s">
        <v>222</v>
      </c>
      <c r="B194" s="26">
        <v>2</v>
      </c>
      <c r="C194" s="49">
        <v>0</v>
      </c>
      <c r="D194" s="46">
        <f>C194*190</f>
        <v>0</v>
      </c>
      <c r="E194" s="53">
        <f>D194*80/100</f>
        <v>0</v>
      </c>
      <c r="F194" s="13">
        <v>0.0525</v>
      </c>
      <c r="G194" s="46">
        <v>239.84</v>
      </c>
      <c r="H194" s="46">
        <v>191.86</v>
      </c>
    </row>
    <row r="195" spans="1:8" ht="12">
      <c r="A195" s="29" t="s">
        <v>96</v>
      </c>
      <c r="B195" s="26">
        <v>0</v>
      </c>
      <c r="C195" s="49">
        <v>0</v>
      </c>
      <c r="D195" s="60">
        <v>0</v>
      </c>
      <c r="E195" s="53">
        <f>D195*80/100</f>
        <v>0</v>
      </c>
      <c r="F195" s="13">
        <v>1.4643</v>
      </c>
      <c r="G195" s="46">
        <v>175.81</v>
      </c>
      <c r="H195" s="46">
        <v>127.75</v>
      </c>
    </row>
    <row r="196" spans="1:8" ht="12">
      <c r="A196" s="37" t="s">
        <v>276</v>
      </c>
      <c r="B196" s="38"/>
      <c r="C196" s="58">
        <v>0.9041</v>
      </c>
      <c r="D196" s="46">
        <f>C196*180</f>
        <v>162.738</v>
      </c>
      <c r="E196" s="61">
        <f>D196*80/100</f>
        <v>130.1904</v>
      </c>
      <c r="F196" s="13">
        <v>0.3155</v>
      </c>
      <c r="G196" s="46">
        <v>24.32</v>
      </c>
      <c r="H196" s="46">
        <v>16</v>
      </c>
    </row>
    <row r="197" spans="1:8" ht="12">
      <c r="A197" s="39" t="s">
        <v>252</v>
      </c>
      <c r="B197" s="40"/>
      <c r="C197" s="63">
        <f aca="true" t="shared" si="13" ref="C197:H197">SUM(C171:C196)</f>
        <v>12.1583</v>
      </c>
      <c r="D197" s="64">
        <f>SUM(D171:D196)</f>
        <v>2188.4939999999997</v>
      </c>
      <c r="E197" s="65">
        <f t="shared" si="13"/>
        <v>1750.7951999999998</v>
      </c>
      <c r="F197" s="63">
        <f t="shared" si="13"/>
        <v>18.050641</v>
      </c>
      <c r="G197" s="64">
        <f t="shared" si="13"/>
        <v>3275.9100000000003</v>
      </c>
      <c r="H197" s="64">
        <f t="shared" si="13"/>
        <v>2538.5100000000007</v>
      </c>
    </row>
    <row r="198" spans="1:8" s="4" customFormat="1" ht="12">
      <c r="A198" s="29" t="s">
        <v>92</v>
      </c>
      <c r="B198" s="26">
        <v>0</v>
      </c>
      <c r="C198" s="49">
        <v>0.1775</v>
      </c>
      <c r="D198" s="46">
        <f>C198*195</f>
        <v>34.6125</v>
      </c>
      <c r="E198" s="53">
        <f aca="true" t="shared" si="14" ref="E198:E221">D198*80/100</f>
        <v>27.69</v>
      </c>
      <c r="F198" s="49">
        <v>0.4348</v>
      </c>
      <c r="G198" s="46">
        <v>116.9</v>
      </c>
      <c r="H198" s="46">
        <v>89.91</v>
      </c>
    </row>
    <row r="199" spans="1:8" ht="12">
      <c r="A199" s="29" t="s">
        <v>289</v>
      </c>
      <c r="B199" s="26">
        <v>0</v>
      </c>
      <c r="C199" s="49">
        <v>0.125</v>
      </c>
      <c r="D199" s="46">
        <f aca="true" t="shared" si="15" ref="D199:D221">C199*195</f>
        <v>24.375</v>
      </c>
      <c r="E199" s="53">
        <f t="shared" si="14"/>
        <v>19.5</v>
      </c>
      <c r="F199" s="49">
        <v>0</v>
      </c>
      <c r="G199" s="46">
        <v>9</v>
      </c>
      <c r="H199" s="46">
        <v>7.2</v>
      </c>
    </row>
    <row r="200" spans="1:8" ht="12">
      <c r="A200" s="29" t="s">
        <v>98</v>
      </c>
      <c r="B200" s="26">
        <v>0</v>
      </c>
      <c r="C200" s="49">
        <v>0.1681</v>
      </c>
      <c r="D200" s="46">
        <f t="shared" si="15"/>
        <v>32.7795</v>
      </c>
      <c r="E200" s="53">
        <f t="shared" si="14"/>
        <v>26.223599999999998</v>
      </c>
      <c r="F200" s="49">
        <v>3.599</v>
      </c>
      <c r="G200" s="46">
        <v>1336.88</v>
      </c>
      <c r="H200" s="46">
        <v>1068.92</v>
      </c>
    </row>
    <row r="201" spans="1:8" ht="12">
      <c r="A201" s="29" t="s">
        <v>100</v>
      </c>
      <c r="B201" s="26">
        <v>0</v>
      </c>
      <c r="C201" s="49">
        <v>0</v>
      </c>
      <c r="D201" s="46">
        <f t="shared" si="15"/>
        <v>0</v>
      </c>
      <c r="E201" s="53">
        <f t="shared" si="14"/>
        <v>0</v>
      </c>
      <c r="F201" s="49">
        <v>0.3263</v>
      </c>
      <c r="G201" s="46">
        <v>75.32</v>
      </c>
      <c r="H201" s="46">
        <v>58.25</v>
      </c>
    </row>
    <row r="202" spans="1:8" ht="12">
      <c r="A202" s="29" t="s">
        <v>290</v>
      </c>
      <c r="B202" s="26">
        <v>0</v>
      </c>
      <c r="C202" s="49">
        <v>0</v>
      </c>
      <c r="D202" s="46">
        <f t="shared" si="15"/>
        <v>0</v>
      </c>
      <c r="E202" s="53">
        <f t="shared" si="14"/>
        <v>0</v>
      </c>
      <c r="F202" s="49">
        <v>0.3795</v>
      </c>
      <c r="G202" s="46">
        <v>38.51</v>
      </c>
      <c r="H202" s="46">
        <v>26.61</v>
      </c>
    </row>
    <row r="203" spans="1:8" ht="12">
      <c r="A203" s="29" t="s">
        <v>282</v>
      </c>
      <c r="B203" s="26"/>
      <c r="C203" s="49">
        <v>1.2941</v>
      </c>
      <c r="D203" s="46">
        <f>C203*195</f>
        <v>252.3495</v>
      </c>
      <c r="E203" s="53">
        <f>D203*80/100</f>
        <v>201.87959999999998</v>
      </c>
      <c r="F203" s="49">
        <v>0</v>
      </c>
      <c r="G203" s="46">
        <v>0</v>
      </c>
      <c r="H203" s="46">
        <v>0</v>
      </c>
    </row>
    <row r="204" spans="1:8" ht="12">
      <c r="A204" s="29" t="s">
        <v>99</v>
      </c>
      <c r="B204" s="26">
        <v>0</v>
      </c>
      <c r="C204" s="49">
        <v>0</v>
      </c>
      <c r="D204" s="46">
        <f t="shared" si="15"/>
        <v>0</v>
      </c>
      <c r="E204" s="53">
        <f t="shared" si="14"/>
        <v>0</v>
      </c>
      <c r="F204" s="49">
        <v>0</v>
      </c>
      <c r="G204" s="46">
        <v>4.51</v>
      </c>
      <c r="H204" s="46">
        <v>3.61</v>
      </c>
    </row>
    <row r="205" spans="1:8" ht="12">
      <c r="A205" s="29" t="s">
        <v>101</v>
      </c>
      <c r="B205" s="26">
        <v>0</v>
      </c>
      <c r="C205" s="49">
        <v>0.0967</v>
      </c>
      <c r="D205" s="46">
        <f t="shared" si="15"/>
        <v>18.8565</v>
      </c>
      <c r="E205" s="53">
        <f t="shared" si="14"/>
        <v>15.0852</v>
      </c>
      <c r="F205" s="49">
        <v>1.118</v>
      </c>
      <c r="G205" s="46">
        <v>70</v>
      </c>
      <c r="H205" s="46">
        <v>51.99</v>
      </c>
    </row>
    <row r="206" spans="1:8" ht="12">
      <c r="A206" s="29" t="s">
        <v>151</v>
      </c>
      <c r="B206" s="26">
        <v>7</v>
      </c>
      <c r="C206" s="49">
        <v>4.5086</v>
      </c>
      <c r="D206" s="46">
        <f t="shared" si="15"/>
        <v>879.177</v>
      </c>
      <c r="E206" s="53">
        <f t="shared" si="14"/>
        <v>703.3416000000001</v>
      </c>
      <c r="F206" s="49">
        <v>0</v>
      </c>
      <c r="G206" s="46">
        <v>0</v>
      </c>
      <c r="H206" s="46">
        <v>0</v>
      </c>
    </row>
    <row r="207" spans="1:8" ht="12">
      <c r="A207" s="29" t="s">
        <v>107</v>
      </c>
      <c r="B207" s="26">
        <v>1</v>
      </c>
      <c r="C207" s="49">
        <v>4.6268</v>
      </c>
      <c r="D207" s="46">
        <f t="shared" si="15"/>
        <v>902.226</v>
      </c>
      <c r="E207" s="53">
        <f t="shared" si="14"/>
        <v>721.7808</v>
      </c>
      <c r="F207" s="49">
        <v>0.5737</v>
      </c>
      <c r="G207" s="46">
        <v>21.85</v>
      </c>
      <c r="H207" s="46">
        <v>15.29</v>
      </c>
    </row>
    <row r="208" spans="1:8" ht="12">
      <c r="A208" s="29" t="s">
        <v>294</v>
      </c>
      <c r="B208" s="26"/>
      <c r="C208" s="49">
        <v>8.1139</v>
      </c>
      <c r="D208" s="46">
        <f>C208*195</f>
        <v>1582.2105</v>
      </c>
      <c r="E208" s="53">
        <f>D208*80/100</f>
        <v>1265.7684</v>
      </c>
      <c r="F208" s="49">
        <v>0</v>
      </c>
      <c r="G208" s="46">
        <v>0</v>
      </c>
      <c r="H208" s="46">
        <v>0</v>
      </c>
    </row>
    <row r="209" spans="1:8" ht="12">
      <c r="A209" s="29" t="s">
        <v>224</v>
      </c>
      <c r="B209" s="26">
        <v>0</v>
      </c>
      <c r="C209" s="49">
        <v>0</v>
      </c>
      <c r="D209" s="46">
        <f>C209*230</f>
        <v>0</v>
      </c>
      <c r="E209" s="53">
        <f t="shared" si="14"/>
        <v>0</v>
      </c>
      <c r="F209" s="13">
        <v>0.9506</v>
      </c>
      <c r="G209" s="14">
        <v>191.6</v>
      </c>
      <c r="H209" s="46">
        <v>153.28</v>
      </c>
    </row>
    <row r="210" spans="1:8" ht="12">
      <c r="A210" s="23" t="s">
        <v>293</v>
      </c>
      <c r="B210" s="26">
        <v>0</v>
      </c>
      <c r="C210" s="49">
        <v>0</v>
      </c>
      <c r="D210" s="46">
        <v>0</v>
      </c>
      <c r="E210" s="53">
        <f t="shared" si="14"/>
        <v>0</v>
      </c>
      <c r="F210" s="13">
        <v>2.9371</v>
      </c>
      <c r="G210" s="14">
        <v>470.98</v>
      </c>
      <c r="H210" s="46">
        <v>372.59</v>
      </c>
    </row>
    <row r="211" spans="1:8" ht="12">
      <c r="A211" s="29" t="s">
        <v>292</v>
      </c>
      <c r="B211" s="26"/>
      <c r="C211" s="49">
        <v>0.5519</v>
      </c>
      <c r="D211" s="46">
        <f t="shared" si="15"/>
        <v>107.62049999999999</v>
      </c>
      <c r="E211" s="53">
        <f t="shared" si="14"/>
        <v>86.09639999999999</v>
      </c>
      <c r="F211" s="49">
        <v>4.2653</v>
      </c>
      <c r="G211" s="46">
        <v>3251.85</v>
      </c>
      <c r="H211" s="46">
        <v>2601.45</v>
      </c>
    </row>
    <row r="212" spans="1:8" ht="12">
      <c r="A212" s="29" t="s">
        <v>110</v>
      </c>
      <c r="B212" s="26">
        <v>0</v>
      </c>
      <c r="C212" s="49">
        <v>0.3577</v>
      </c>
      <c r="D212" s="46">
        <f t="shared" si="15"/>
        <v>69.75150000000001</v>
      </c>
      <c r="E212" s="53">
        <f t="shared" si="14"/>
        <v>55.80120000000001</v>
      </c>
      <c r="F212" s="49">
        <v>0</v>
      </c>
      <c r="G212" s="46">
        <v>0</v>
      </c>
      <c r="H212" s="46">
        <v>0</v>
      </c>
    </row>
    <row r="213" spans="1:8" ht="12">
      <c r="A213" s="29" t="s">
        <v>295</v>
      </c>
      <c r="B213" s="26">
        <v>0</v>
      </c>
      <c r="C213" s="49">
        <v>2.1597</v>
      </c>
      <c r="D213" s="46">
        <f t="shared" si="15"/>
        <v>421.1415</v>
      </c>
      <c r="E213" s="53">
        <f t="shared" si="14"/>
        <v>336.9132</v>
      </c>
      <c r="F213" s="49">
        <v>0</v>
      </c>
      <c r="G213" s="46">
        <v>0</v>
      </c>
      <c r="H213" s="46">
        <v>0</v>
      </c>
    </row>
    <row r="214" spans="1:8" ht="12">
      <c r="A214" s="29" t="s">
        <v>145</v>
      </c>
      <c r="B214" s="26">
        <v>1</v>
      </c>
      <c r="C214" s="49">
        <v>2.3123</v>
      </c>
      <c r="D214" s="46">
        <f t="shared" si="15"/>
        <v>450.8985</v>
      </c>
      <c r="E214" s="53">
        <f t="shared" si="14"/>
        <v>360.71880000000004</v>
      </c>
      <c r="F214" s="49">
        <v>1.2238</v>
      </c>
      <c r="G214" s="46">
        <v>49.2</v>
      </c>
      <c r="H214" s="46">
        <v>34.37</v>
      </c>
    </row>
    <row r="215" spans="1:9" ht="12">
      <c r="A215" s="29" t="s">
        <v>108</v>
      </c>
      <c r="B215" s="26">
        <v>1</v>
      </c>
      <c r="C215" s="49">
        <v>1.0254</v>
      </c>
      <c r="D215" s="46">
        <f t="shared" si="15"/>
        <v>199.95300000000003</v>
      </c>
      <c r="E215" s="53">
        <f t="shared" si="14"/>
        <v>159.9624</v>
      </c>
      <c r="F215" s="49">
        <v>0</v>
      </c>
      <c r="G215" s="46">
        <v>0</v>
      </c>
      <c r="H215" s="46">
        <v>0</v>
      </c>
      <c r="I215" s="1"/>
    </row>
    <row r="216" spans="1:8" ht="12">
      <c r="A216" s="29" t="s">
        <v>109</v>
      </c>
      <c r="B216" s="26">
        <v>6</v>
      </c>
      <c r="C216" s="49">
        <v>1.9605</v>
      </c>
      <c r="D216" s="46">
        <f t="shared" si="15"/>
        <v>382.29749999999996</v>
      </c>
      <c r="E216" s="53">
        <f t="shared" si="14"/>
        <v>305.83799999999997</v>
      </c>
      <c r="F216" s="49">
        <v>0.1833</v>
      </c>
      <c r="G216" s="46">
        <v>6.2</v>
      </c>
      <c r="H216" s="46">
        <v>4.96</v>
      </c>
    </row>
    <row r="217" spans="1:8" ht="12">
      <c r="A217" s="29" t="s">
        <v>287</v>
      </c>
      <c r="B217" s="26"/>
      <c r="C217" s="49">
        <v>1.738</v>
      </c>
      <c r="D217" s="46">
        <f>C217*195</f>
        <v>338.91</v>
      </c>
      <c r="E217" s="53">
        <f>D217*80/100</f>
        <v>271.12800000000004</v>
      </c>
      <c r="F217" s="49">
        <v>0</v>
      </c>
      <c r="G217" s="46">
        <v>0</v>
      </c>
      <c r="H217" s="46">
        <v>0</v>
      </c>
    </row>
    <row r="218" spans="1:8" ht="12">
      <c r="A218" s="29" t="s">
        <v>93</v>
      </c>
      <c r="B218" s="26">
        <v>1</v>
      </c>
      <c r="C218" s="49">
        <v>2.4541</v>
      </c>
      <c r="D218" s="46">
        <f t="shared" si="15"/>
        <v>478.54949999999997</v>
      </c>
      <c r="E218" s="53">
        <f t="shared" si="14"/>
        <v>382.8396</v>
      </c>
      <c r="F218" s="49">
        <v>0.3357</v>
      </c>
      <c r="G218" s="46">
        <v>1080.74</v>
      </c>
      <c r="H218" s="46">
        <v>863.1</v>
      </c>
    </row>
    <row r="219" spans="1:8" ht="12">
      <c r="A219" s="29" t="s">
        <v>223</v>
      </c>
      <c r="B219" s="26">
        <v>5</v>
      </c>
      <c r="C219" s="49">
        <v>0</v>
      </c>
      <c r="D219" s="46">
        <v>0</v>
      </c>
      <c r="E219" s="53">
        <v>0</v>
      </c>
      <c r="F219" s="49">
        <v>0.6587</v>
      </c>
      <c r="G219" s="46">
        <v>419.89</v>
      </c>
      <c r="H219" s="46">
        <v>333.3</v>
      </c>
    </row>
    <row r="220" spans="1:8" ht="12">
      <c r="A220" s="29" t="s">
        <v>291</v>
      </c>
      <c r="B220" s="26">
        <v>0</v>
      </c>
      <c r="C220" s="49">
        <v>0.349</v>
      </c>
      <c r="D220" s="46">
        <f t="shared" si="15"/>
        <v>68.05499999999999</v>
      </c>
      <c r="E220" s="53">
        <f t="shared" si="14"/>
        <v>54.443999999999996</v>
      </c>
      <c r="F220" s="49">
        <v>0.158</v>
      </c>
      <c r="G220" s="46">
        <v>205.42</v>
      </c>
      <c r="H220" s="46">
        <v>164.33</v>
      </c>
    </row>
    <row r="221" spans="1:8" ht="12">
      <c r="A221" s="37" t="s">
        <v>111</v>
      </c>
      <c r="B221" s="38">
        <v>54</v>
      </c>
      <c r="C221" s="58">
        <v>22.3036</v>
      </c>
      <c r="D221" s="50">
        <f t="shared" si="15"/>
        <v>4349.202</v>
      </c>
      <c r="E221" s="61">
        <f t="shared" si="14"/>
        <v>3479.3616</v>
      </c>
      <c r="F221" s="58">
        <v>1.9689</v>
      </c>
      <c r="G221" s="50">
        <v>256.97</v>
      </c>
      <c r="H221" s="50">
        <v>200.46</v>
      </c>
    </row>
    <row r="222" spans="1:8" ht="12">
      <c r="A222" s="29" t="s">
        <v>251</v>
      </c>
      <c r="B222" s="7"/>
      <c r="C222" s="22">
        <f aca="true" t="shared" si="16" ref="C222:H222">SUM(C198:C221)</f>
        <v>54.322900000000004</v>
      </c>
      <c r="D222" s="24">
        <f t="shared" si="16"/>
        <v>10592.965500000002</v>
      </c>
      <c r="E222" s="25">
        <f t="shared" si="16"/>
        <v>8474.3724</v>
      </c>
      <c r="F222" s="22">
        <f t="shared" si="16"/>
        <v>19.1127</v>
      </c>
      <c r="G222" s="24">
        <f t="shared" si="16"/>
        <v>7605.82</v>
      </c>
      <c r="H222" s="24">
        <f t="shared" si="16"/>
        <v>6049.62</v>
      </c>
    </row>
    <row r="223" spans="1:8" ht="12">
      <c r="A223" s="31" t="s">
        <v>250</v>
      </c>
      <c r="B223" s="11"/>
      <c r="C223" s="63">
        <f>SUM(C222,C197)</f>
        <v>66.4812</v>
      </c>
      <c r="D223" s="64">
        <f>D197+D222</f>
        <v>12781.4595</v>
      </c>
      <c r="E223" s="65">
        <f>E197+E222</f>
        <v>10225.1676</v>
      </c>
      <c r="F223" s="63">
        <f>SUM(F197,F222)</f>
        <v>37.163341</v>
      </c>
      <c r="G223" s="64">
        <f>SUM(G222,G197)</f>
        <v>10881.73</v>
      </c>
      <c r="H223" s="64">
        <f>SUM(H222,H197)</f>
        <v>8588.130000000001</v>
      </c>
    </row>
    <row r="224" spans="1:8" ht="12">
      <c r="A224" s="32" t="s">
        <v>142</v>
      </c>
      <c r="B224" s="12"/>
      <c r="C224" s="67">
        <f aca="true" t="shared" si="17" ref="C224:H224">SUM(C223,C170)</f>
        <v>5291.183900000001</v>
      </c>
      <c r="D224" s="68">
        <f t="shared" si="17"/>
        <v>678530.3634999999</v>
      </c>
      <c r="E224" s="69">
        <f t="shared" si="17"/>
        <v>476249.4004</v>
      </c>
      <c r="F224" s="67">
        <f t="shared" si="17"/>
        <v>4962.917341</v>
      </c>
      <c r="G224" s="68">
        <f t="shared" si="17"/>
        <v>464611.83999999997</v>
      </c>
      <c r="H224" s="68">
        <f t="shared" si="17"/>
        <v>325597.3599999999</v>
      </c>
    </row>
    <row r="225" spans="1:8" s="4" customFormat="1" ht="12">
      <c r="A225" s="33"/>
      <c r="B225" s="1"/>
      <c r="C225" s="1"/>
      <c r="D225" s="1"/>
      <c r="E225" s="1"/>
      <c r="F225" s="13"/>
      <c r="G225" s="1"/>
      <c r="H225" s="1"/>
    </row>
    <row r="226" spans="1:8" ht="12">
      <c r="A226" s="33" t="s">
        <v>328</v>
      </c>
      <c r="B226" s="1"/>
      <c r="C226" s="13"/>
      <c r="D226" s="1"/>
      <c r="E226" s="1"/>
      <c r="F226" s="13"/>
      <c r="G226" s="13"/>
      <c r="H226" s="14"/>
    </row>
    <row r="227" ht="12">
      <c r="A227" s="33" t="s">
        <v>323</v>
      </c>
    </row>
    <row r="228" ht="12">
      <c r="A228" s="33" t="s">
        <v>324</v>
      </c>
    </row>
    <row r="229" ht="12">
      <c r="A229" s="33" t="s">
        <v>329</v>
      </c>
    </row>
    <row r="230" ht="12">
      <c r="A230" s="33" t="s">
        <v>327</v>
      </c>
    </row>
    <row r="231" ht="12">
      <c r="A231" s="34" t="s">
        <v>277</v>
      </c>
    </row>
  </sheetData>
  <sheetProtection/>
  <mergeCells count="3">
    <mergeCell ref="B1:C1"/>
    <mergeCell ref="D1:E1"/>
    <mergeCell ref="G1:H1"/>
  </mergeCells>
  <printOptions gridLines="1" horizontalCentered="1"/>
  <pageMargins left="0.2362204724409449" right="0.2362204724409449" top="0.6692913385826772" bottom="0.6299212598425197" header="0.2362204724409449" footer="0.15748031496062992"/>
  <pageSetup horizontalDpi="600" verticalDpi="600" orientation="portrait" paperSize="9" r:id="rId1"/>
  <headerFooter alignWithMargins="0">
    <oddHeader>&amp;C&amp;"Book Antiqua,Fett Kursiv"Anbau- und Produktionszahlen der D.O.C. und I.G.T . Weine Südtirols</oddHeader>
    <oddFooter>&amp;L&amp;"Times New Roman,Normale"&amp;9ODC_STAT_02_2013_AV_STAT&amp;R&amp;"Times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20" zoomScaleNormal="120" zoomScalePageLayoutView="0" workbookViewId="0" topLeftCell="A1">
      <selection activeCell="A1" sqref="A1"/>
    </sheetView>
  </sheetViews>
  <sheetFormatPr defaultColWidth="11.57421875" defaultRowHeight="12.75"/>
  <cols>
    <col min="1" max="1" width="41.7109375" style="33" customWidth="1"/>
    <col min="2" max="2" width="6.7109375" style="5" hidden="1" customWidth="1"/>
    <col min="3" max="3" width="8.7109375" style="5" bestFit="1" customWidth="1"/>
    <col min="4" max="4" width="10.28125" style="5" bestFit="1" customWidth="1"/>
    <col min="5" max="5" width="9.57421875" style="5" bestFit="1" customWidth="1"/>
    <col min="6" max="6" width="8.57421875" style="59" customWidth="1"/>
    <col min="7" max="7" width="9.421875" style="5" customWidth="1"/>
    <col min="8" max="8" width="9.00390625" style="5" customWidth="1"/>
    <col min="9" max="16384" width="11.57421875" style="5" customWidth="1"/>
  </cols>
  <sheetData>
    <row r="1" spans="1:8" s="3" customFormat="1" ht="27" customHeight="1">
      <c r="A1" s="27"/>
      <c r="B1" s="72" t="s">
        <v>43</v>
      </c>
      <c r="C1" s="73"/>
      <c r="D1" s="74" t="s">
        <v>44</v>
      </c>
      <c r="E1" s="74"/>
      <c r="F1" s="55"/>
      <c r="G1" s="74" t="s">
        <v>297</v>
      </c>
      <c r="H1" s="74"/>
    </row>
    <row r="2" spans="1:8" s="2" customFormat="1" ht="36" customHeight="1">
      <c r="A2" s="28" t="s">
        <v>45</v>
      </c>
      <c r="B2" s="8" t="s">
        <v>148</v>
      </c>
      <c r="C2" s="9" t="s">
        <v>147</v>
      </c>
      <c r="D2" s="10" t="s">
        <v>321</v>
      </c>
      <c r="E2" s="19" t="s">
        <v>322</v>
      </c>
      <c r="F2" s="9" t="s">
        <v>207</v>
      </c>
      <c r="G2" s="10" t="s">
        <v>321</v>
      </c>
      <c r="H2" s="10" t="s">
        <v>322</v>
      </c>
    </row>
    <row r="3" spans="1:8" s="4" customFormat="1" ht="12">
      <c r="A3" s="29" t="s">
        <v>87</v>
      </c>
      <c r="B3" s="23">
        <v>359</v>
      </c>
      <c r="C3" s="22">
        <v>109.7633</v>
      </c>
      <c r="D3" s="24">
        <f>C3*125</f>
        <v>13720.4125</v>
      </c>
      <c r="E3" s="25">
        <f>D3*70/100</f>
        <v>9604.28875</v>
      </c>
      <c r="F3" s="56">
        <v>83.6355</v>
      </c>
      <c r="G3" s="24">
        <v>7857.27</v>
      </c>
      <c r="H3" s="24">
        <v>5496.97</v>
      </c>
    </row>
    <row r="4" spans="1:8" s="4" customFormat="1" ht="12">
      <c r="A4" s="29"/>
      <c r="B4" s="7"/>
      <c r="C4" s="41"/>
      <c r="D4" s="42"/>
      <c r="E4" s="43"/>
      <c r="F4" s="57"/>
      <c r="G4" s="42"/>
      <c r="H4" s="44"/>
    </row>
    <row r="5" spans="1:8" s="71" customFormat="1" ht="12">
      <c r="A5" s="26" t="s">
        <v>46</v>
      </c>
      <c r="B5" s="70">
        <v>1094</v>
      </c>
      <c r="C5" s="49">
        <v>349.79</v>
      </c>
      <c r="D5" s="46">
        <f>C5*140</f>
        <v>48970.600000000006</v>
      </c>
      <c r="E5" s="53">
        <f>D5*70/100</f>
        <v>34279.420000000006</v>
      </c>
      <c r="F5" s="13">
        <v>7.52</v>
      </c>
      <c r="G5" s="46">
        <v>648</v>
      </c>
      <c r="H5" s="46">
        <v>454</v>
      </c>
    </row>
    <row r="6" spans="1:8" ht="12">
      <c r="A6" s="30" t="s">
        <v>113</v>
      </c>
      <c r="B6" s="26">
        <v>0</v>
      </c>
      <c r="C6" s="49">
        <v>0</v>
      </c>
      <c r="D6" s="46">
        <v>0</v>
      </c>
      <c r="E6" s="53">
        <f>D6*70/100</f>
        <v>0</v>
      </c>
      <c r="F6" s="13">
        <v>67.568</v>
      </c>
      <c r="G6" s="46">
        <v>8719.16</v>
      </c>
      <c r="H6" s="46">
        <v>6103.55</v>
      </c>
    </row>
    <row r="7" spans="1:8" s="71" customFormat="1" ht="12">
      <c r="A7" s="26" t="s">
        <v>122</v>
      </c>
      <c r="B7" s="70">
        <v>0</v>
      </c>
      <c r="C7" s="49">
        <v>0</v>
      </c>
      <c r="D7" s="46">
        <v>0</v>
      </c>
      <c r="E7" s="53">
        <v>0</v>
      </c>
      <c r="F7" s="13">
        <v>3.67</v>
      </c>
      <c r="G7" s="46">
        <v>407</v>
      </c>
      <c r="H7" s="46">
        <v>285</v>
      </c>
    </row>
    <row r="8" spans="1:8" ht="12">
      <c r="A8" s="30" t="s">
        <v>144</v>
      </c>
      <c r="B8" s="26">
        <v>0</v>
      </c>
      <c r="C8" s="49">
        <v>0</v>
      </c>
      <c r="D8" s="46">
        <v>0</v>
      </c>
      <c r="E8" s="53">
        <v>0</v>
      </c>
      <c r="F8" s="13">
        <v>9.8466</v>
      </c>
      <c r="G8" s="46">
        <v>1247.31</v>
      </c>
      <c r="H8" s="46">
        <v>873.1</v>
      </c>
    </row>
    <row r="9" spans="1:8" ht="12">
      <c r="A9" s="30" t="s">
        <v>114</v>
      </c>
      <c r="B9" s="26">
        <v>0</v>
      </c>
      <c r="C9" s="49">
        <v>0</v>
      </c>
      <c r="D9" s="46">
        <v>0</v>
      </c>
      <c r="E9" s="53">
        <v>0</v>
      </c>
      <c r="F9" s="13">
        <v>2.7062</v>
      </c>
      <c r="G9" s="46">
        <v>357.2</v>
      </c>
      <c r="H9" s="46">
        <v>250.04</v>
      </c>
    </row>
    <row r="10" spans="1:8" ht="12">
      <c r="A10" s="30" t="s">
        <v>236</v>
      </c>
      <c r="B10" s="26"/>
      <c r="C10" s="49">
        <v>0</v>
      </c>
      <c r="D10" s="46">
        <v>0</v>
      </c>
      <c r="E10" s="53">
        <v>0</v>
      </c>
      <c r="F10" s="13">
        <v>7.5959</v>
      </c>
      <c r="G10" s="46">
        <v>1009.84</v>
      </c>
      <c r="H10" s="46">
        <v>706.73</v>
      </c>
    </row>
    <row r="11" spans="1:8" ht="12">
      <c r="A11" s="30" t="s">
        <v>125</v>
      </c>
      <c r="B11" s="26">
        <v>0</v>
      </c>
      <c r="C11" s="49">
        <v>0</v>
      </c>
      <c r="D11" s="46">
        <v>0</v>
      </c>
      <c r="E11" s="53">
        <v>0</v>
      </c>
      <c r="F11" s="13">
        <v>65.1852</v>
      </c>
      <c r="G11" s="46">
        <v>8269.09</v>
      </c>
      <c r="H11" s="46">
        <v>5787.78</v>
      </c>
    </row>
    <row r="12" spans="1:8" ht="12">
      <c r="A12" s="30" t="s">
        <v>127</v>
      </c>
      <c r="B12" s="26">
        <v>0</v>
      </c>
      <c r="C12" s="49">
        <v>0</v>
      </c>
      <c r="D12" s="46">
        <v>0</v>
      </c>
      <c r="E12" s="53">
        <v>0</v>
      </c>
      <c r="F12" s="13">
        <v>89.9639</v>
      </c>
      <c r="G12" s="46">
        <v>11353.48</v>
      </c>
      <c r="H12" s="46">
        <v>7946.41</v>
      </c>
    </row>
    <row r="13" spans="1:8" ht="12">
      <c r="A13" s="30" t="s">
        <v>143</v>
      </c>
      <c r="B13" s="26">
        <v>0</v>
      </c>
      <c r="C13" s="49">
        <v>0</v>
      </c>
      <c r="D13" s="46">
        <v>0</v>
      </c>
      <c r="E13" s="53">
        <v>0</v>
      </c>
      <c r="F13" s="13">
        <v>27.4097</v>
      </c>
      <c r="G13" s="46">
        <v>3168.01</v>
      </c>
      <c r="H13" s="46">
        <v>2216.36</v>
      </c>
    </row>
    <row r="14" spans="1:8" ht="12">
      <c r="A14" s="30" t="s">
        <v>128</v>
      </c>
      <c r="B14" s="26">
        <v>0</v>
      </c>
      <c r="C14" s="49">
        <v>0</v>
      </c>
      <c r="D14" s="46">
        <v>0</v>
      </c>
      <c r="E14" s="53">
        <v>0</v>
      </c>
      <c r="F14" s="13">
        <v>59.1649</v>
      </c>
      <c r="G14" s="46">
        <v>7445.93</v>
      </c>
      <c r="H14" s="46">
        <v>5212.21</v>
      </c>
    </row>
    <row r="15" spans="1:8" s="4" customFormat="1" ht="12">
      <c r="A15" s="29" t="s">
        <v>307</v>
      </c>
      <c r="B15" s="23">
        <f aca="true" t="shared" si="0" ref="B15:H15">SUM(B5:B14)</f>
        <v>1094</v>
      </c>
      <c r="C15" s="22">
        <f t="shared" si="0"/>
        <v>349.79</v>
      </c>
      <c r="D15" s="24">
        <f t="shared" si="0"/>
        <v>48970.600000000006</v>
      </c>
      <c r="E15" s="25">
        <f t="shared" si="0"/>
        <v>34279.420000000006</v>
      </c>
      <c r="F15" s="22">
        <f t="shared" si="0"/>
        <v>340.63039999999995</v>
      </c>
      <c r="G15" s="24">
        <f t="shared" si="0"/>
        <v>42625.02</v>
      </c>
      <c r="H15" s="24">
        <f t="shared" si="0"/>
        <v>29835.18</v>
      </c>
    </row>
    <row r="16" spans="1:8" s="4" customFormat="1" ht="12">
      <c r="A16" s="29"/>
      <c r="B16" s="7"/>
      <c r="C16" s="41"/>
      <c r="D16" s="42"/>
      <c r="E16" s="43"/>
      <c r="F16" s="41"/>
      <c r="G16" s="42"/>
      <c r="H16" s="42"/>
    </row>
    <row r="17" spans="1:8" ht="12">
      <c r="A17" s="30" t="s">
        <v>47</v>
      </c>
      <c r="B17" s="26">
        <v>216</v>
      </c>
      <c r="C17" s="49">
        <v>204.7882</v>
      </c>
      <c r="D17" s="46">
        <f>C17*125</f>
        <v>25598.524999999998</v>
      </c>
      <c r="E17" s="53">
        <f>D17*70/100</f>
        <v>17918.9675</v>
      </c>
      <c r="F17" s="13">
        <v>82.918</v>
      </c>
      <c r="G17" s="14">
        <v>8937.8</v>
      </c>
      <c r="H17" s="46">
        <v>6249.54</v>
      </c>
    </row>
    <row r="18" spans="1:8" ht="12">
      <c r="A18" s="30" t="s">
        <v>134</v>
      </c>
      <c r="B18" s="26">
        <v>0</v>
      </c>
      <c r="C18" s="49">
        <v>0</v>
      </c>
      <c r="D18" s="46">
        <v>0</v>
      </c>
      <c r="E18" s="53">
        <v>0</v>
      </c>
      <c r="F18" s="13">
        <v>115.9905</v>
      </c>
      <c r="G18" s="14">
        <v>12739.32</v>
      </c>
      <c r="H18" s="46">
        <v>8913.17</v>
      </c>
    </row>
    <row r="19" spans="1:8" s="4" customFormat="1" ht="12">
      <c r="A19" s="29" t="s">
        <v>308</v>
      </c>
      <c r="B19" s="23">
        <f aca="true" t="shared" si="1" ref="B19:H19">SUM(B17:B18)</f>
        <v>216</v>
      </c>
      <c r="C19" s="22">
        <f t="shared" si="1"/>
        <v>204.7882</v>
      </c>
      <c r="D19" s="24">
        <f t="shared" si="1"/>
        <v>25598.524999999998</v>
      </c>
      <c r="E19" s="25">
        <f t="shared" si="1"/>
        <v>17918.9675</v>
      </c>
      <c r="F19" s="56">
        <f t="shared" si="1"/>
        <v>198.9085</v>
      </c>
      <c r="G19" s="62">
        <f t="shared" si="1"/>
        <v>21677.12</v>
      </c>
      <c r="H19" s="24">
        <f t="shared" si="1"/>
        <v>15162.71</v>
      </c>
    </row>
    <row r="20" spans="1:8" s="4" customFormat="1" ht="12">
      <c r="A20" s="29"/>
      <c r="B20" s="7"/>
      <c r="C20" s="41"/>
      <c r="D20" s="42"/>
      <c r="E20" s="43"/>
      <c r="F20" s="57"/>
      <c r="G20" s="45"/>
      <c r="H20" s="42"/>
    </row>
    <row r="21" spans="1:8" s="4" customFormat="1" ht="12">
      <c r="A21" s="29" t="s">
        <v>48</v>
      </c>
      <c r="B21" s="23">
        <v>20</v>
      </c>
      <c r="C21" s="22">
        <v>3.0168</v>
      </c>
      <c r="D21" s="24">
        <f>C21*130</f>
        <v>392.18399999999997</v>
      </c>
      <c r="E21" s="25">
        <f>D21*70/100</f>
        <v>274.5288</v>
      </c>
      <c r="F21" s="22">
        <v>1.8067</v>
      </c>
      <c r="G21" s="24">
        <v>178.72</v>
      </c>
      <c r="H21" s="24">
        <v>124.86</v>
      </c>
    </row>
    <row r="22" spans="1:8" s="4" customFormat="1" ht="12">
      <c r="A22" s="29"/>
      <c r="B22" s="7"/>
      <c r="C22" s="41"/>
      <c r="D22" s="42"/>
      <c r="E22" s="43"/>
      <c r="F22" s="41"/>
      <c r="G22" s="42"/>
      <c r="H22" s="42"/>
    </row>
    <row r="23" spans="1:9" ht="12">
      <c r="A23" s="30" t="s">
        <v>49</v>
      </c>
      <c r="B23" s="26">
        <v>1091</v>
      </c>
      <c r="C23" s="49">
        <v>487.7199</v>
      </c>
      <c r="D23" s="46">
        <f>C23*130</f>
        <v>63403.587</v>
      </c>
      <c r="E23" s="53">
        <f>D23*70/100</f>
        <v>44382.5109</v>
      </c>
      <c r="F23" s="49">
        <v>463.8464</v>
      </c>
      <c r="G23" s="47">
        <v>43053.96</v>
      </c>
      <c r="H23" s="47">
        <v>30109</v>
      </c>
      <c r="I23" s="36"/>
    </row>
    <row r="24" spans="1:8" ht="12">
      <c r="A24" s="30" t="s">
        <v>249</v>
      </c>
      <c r="B24" s="26">
        <v>0</v>
      </c>
      <c r="C24" s="49">
        <v>0</v>
      </c>
      <c r="D24" s="46">
        <v>0</v>
      </c>
      <c r="E24" s="53">
        <v>0</v>
      </c>
      <c r="F24" s="49">
        <v>0.5544</v>
      </c>
      <c r="G24" s="46">
        <v>71</v>
      </c>
      <c r="H24" s="46">
        <v>47.55</v>
      </c>
    </row>
    <row r="25" spans="1:8" ht="12">
      <c r="A25" s="30" t="s">
        <v>115</v>
      </c>
      <c r="B25" s="26">
        <v>0</v>
      </c>
      <c r="C25" s="49">
        <v>0</v>
      </c>
      <c r="D25" s="46">
        <v>0</v>
      </c>
      <c r="E25" s="53">
        <v>0</v>
      </c>
      <c r="F25" s="49">
        <v>1.6617</v>
      </c>
      <c r="G25" s="46">
        <v>194.69</v>
      </c>
      <c r="H25" s="46">
        <v>136.28</v>
      </c>
    </row>
    <row r="26" spans="1:8" s="4" customFormat="1" ht="12">
      <c r="A26" s="29" t="s">
        <v>309</v>
      </c>
      <c r="B26" s="23">
        <f aca="true" t="shared" si="2" ref="B26:H26">SUM(B23:B25)</f>
        <v>1091</v>
      </c>
      <c r="C26" s="22">
        <f t="shared" si="2"/>
        <v>487.7199</v>
      </c>
      <c r="D26" s="24">
        <f t="shared" si="2"/>
        <v>63403.587</v>
      </c>
      <c r="E26" s="25">
        <f t="shared" si="2"/>
        <v>44382.5109</v>
      </c>
      <c r="F26" s="22">
        <f t="shared" si="2"/>
        <v>466.0625</v>
      </c>
      <c r="G26" s="24">
        <f t="shared" si="2"/>
        <v>43319.65</v>
      </c>
      <c r="H26" s="24">
        <f t="shared" si="2"/>
        <v>30292.829999999998</v>
      </c>
    </row>
    <row r="27" spans="1:8" s="4" customFormat="1" ht="12">
      <c r="A27" s="29"/>
      <c r="B27" s="7"/>
      <c r="C27" s="41"/>
      <c r="D27" s="42"/>
      <c r="E27" s="43"/>
      <c r="F27" s="41"/>
      <c r="G27" s="42"/>
      <c r="H27" s="42"/>
    </row>
    <row r="28" spans="1:8" ht="12">
      <c r="A28" s="30" t="s">
        <v>62</v>
      </c>
      <c r="B28" s="26">
        <v>1046</v>
      </c>
      <c r="C28" s="49">
        <v>510.1947</v>
      </c>
      <c r="D28" s="46">
        <f>C28*120</f>
        <v>61223.364</v>
      </c>
      <c r="E28" s="53">
        <f>D28*70/100</f>
        <v>42856.3548</v>
      </c>
      <c r="F28" s="49">
        <v>487.9608</v>
      </c>
      <c r="G28" s="46">
        <v>37736.87</v>
      </c>
      <c r="H28" s="46">
        <v>26401.97</v>
      </c>
    </row>
    <row r="29" spans="1:8" ht="12">
      <c r="A29" s="30" t="s">
        <v>206</v>
      </c>
      <c r="B29" s="26">
        <v>0</v>
      </c>
      <c r="C29" s="49">
        <v>0</v>
      </c>
      <c r="D29" s="46">
        <v>0</v>
      </c>
      <c r="E29" s="53">
        <v>0</v>
      </c>
      <c r="F29" s="49">
        <v>1.9471</v>
      </c>
      <c r="G29" s="46">
        <v>137.02</v>
      </c>
      <c r="H29" s="46">
        <v>45.67</v>
      </c>
    </row>
    <row r="30" spans="1:8" ht="12">
      <c r="A30" s="30" t="s">
        <v>228</v>
      </c>
      <c r="B30" s="26">
        <v>0</v>
      </c>
      <c r="C30" s="49">
        <v>0</v>
      </c>
      <c r="D30" s="46">
        <v>0</v>
      </c>
      <c r="E30" s="53">
        <v>0</v>
      </c>
      <c r="F30" s="49">
        <v>3.1359</v>
      </c>
      <c r="G30" s="46">
        <v>209.98</v>
      </c>
      <c r="H30" s="46">
        <v>87.48</v>
      </c>
    </row>
    <row r="31" spans="1:8" s="4" customFormat="1" ht="12">
      <c r="A31" s="29" t="s">
        <v>310</v>
      </c>
      <c r="B31" s="23">
        <f aca="true" t="shared" si="3" ref="B31:H31">SUM(B28:B30)</f>
        <v>1046</v>
      </c>
      <c r="C31" s="22">
        <f t="shared" si="3"/>
        <v>510.1947</v>
      </c>
      <c r="D31" s="24">
        <f t="shared" si="3"/>
        <v>61223.364</v>
      </c>
      <c r="E31" s="25">
        <f t="shared" si="3"/>
        <v>42856.3548</v>
      </c>
      <c r="F31" s="22">
        <f t="shared" si="3"/>
        <v>493.0438</v>
      </c>
      <c r="G31" s="24">
        <f t="shared" si="3"/>
        <v>38083.87</v>
      </c>
      <c r="H31" s="24">
        <f t="shared" si="3"/>
        <v>26535.12</v>
      </c>
    </row>
    <row r="32" spans="1:8" s="4" customFormat="1" ht="12">
      <c r="A32" s="29"/>
      <c r="B32" s="7"/>
      <c r="C32" s="41"/>
      <c r="D32" s="42"/>
      <c r="E32" s="43"/>
      <c r="F32" s="41"/>
      <c r="G32" s="42"/>
      <c r="H32" s="42"/>
    </row>
    <row r="33" spans="1:8" ht="12">
      <c r="A33" s="30" t="s">
        <v>53</v>
      </c>
      <c r="B33" s="26">
        <v>230</v>
      </c>
      <c r="C33" s="49">
        <v>80.525</v>
      </c>
      <c r="D33" s="46">
        <f>C33*100</f>
        <v>8052.500000000001</v>
      </c>
      <c r="E33" s="53">
        <f>D33*70/100</f>
        <v>5636.750000000001</v>
      </c>
      <c r="F33" s="49">
        <v>67.8855</v>
      </c>
      <c r="G33" s="46">
        <v>5458.23</v>
      </c>
      <c r="H33" s="46">
        <v>3812.1</v>
      </c>
    </row>
    <row r="34" spans="1:8" ht="12">
      <c r="A34" s="30" t="s">
        <v>205</v>
      </c>
      <c r="B34" s="26">
        <v>0</v>
      </c>
      <c r="C34" s="49">
        <v>0</v>
      </c>
      <c r="D34" s="46">
        <v>0</v>
      </c>
      <c r="E34" s="53">
        <v>0</v>
      </c>
      <c r="F34" s="49">
        <v>2.8017</v>
      </c>
      <c r="G34" s="46">
        <v>212.83</v>
      </c>
      <c r="H34" s="46">
        <v>85.1</v>
      </c>
    </row>
    <row r="35" spans="1:8" s="4" customFormat="1" ht="12">
      <c r="A35" s="29" t="s">
        <v>311</v>
      </c>
      <c r="B35" s="23">
        <f>B33</f>
        <v>230</v>
      </c>
      <c r="C35" s="22">
        <f>C33</f>
        <v>80.525</v>
      </c>
      <c r="D35" s="24">
        <f>D33</f>
        <v>8052.500000000001</v>
      </c>
      <c r="E35" s="25">
        <f>E33</f>
        <v>5636.750000000001</v>
      </c>
      <c r="F35" s="22">
        <f>SUM(F33:F34)</f>
        <v>70.68719999999999</v>
      </c>
      <c r="G35" s="24">
        <f>SUM(G33:G34)</f>
        <v>5671.0599999999995</v>
      </c>
      <c r="H35" s="24">
        <f>SUM(H33:H34)</f>
        <v>3897.2</v>
      </c>
    </row>
    <row r="36" spans="1:8" s="4" customFormat="1" ht="12">
      <c r="A36" s="29"/>
      <c r="B36" s="7"/>
      <c r="C36" s="41"/>
      <c r="D36" s="42"/>
      <c r="E36" s="43"/>
      <c r="F36" s="41"/>
      <c r="G36" s="42"/>
      <c r="H36" s="42"/>
    </row>
    <row r="37" spans="1:8" s="4" customFormat="1" ht="12">
      <c r="A37" s="29" t="s">
        <v>103</v>
      </c>
      <c r="B37" s="23">
        <v>54</v>
      </c>
      <c r="C37" s="22">
        <v>18.2141</v>
      </c>
      <c r="D37" s="24">
        <f>C37*120</f>
        <v>2185.692</v>
      </c>
      <c r="E37" s="25">
        <f>D37*70/100</f>
        <v>1529.9844</v>
      </c>
      <c r="F37" s="22">
        <v>16.1887</v>
      </c>
      <c r="G37" s="24">
        <v>1204.36</v>
      </c>
      <c r="H37" s="24">
        <v>840.32</v>
      </c>
    </row>
    <row r="38" spans="1:8" s="4" customFormat="1" ht="12">
      <c r="A38" s="29"/>
      <c r="B38" s="7"/>
      <c r="C38" s="41"/>
      <c r="D38" s="42"/>
      <c r="E38" s="43"/>
      <c r="F38" s="41"/>
      <c r="G38" s="42"/>
      <c r="H38" s="42"/>
    </row>
    <row r="39" spans="1:8" s="4" customFormat="1" ht="12">
      <c r="A39" s="29" t="s">
        <v>133</v>
      </c>
      <c r="B39" s="23">
        <v>311</v>
      </c>
      <c r="C39" s="22">
        <v>151.2728</v>
      </c>
      <c r="D39" s="24">
        <f>C39*130</f>
        <v>19665.464</v>
      </c>
      <c r="E39" s="25">
        <f>D39*70/100</f>
        <v>13765.8248</v>
      </c>
      <c r="F39" s="22">
        <v>147.3598</v>
      </c>
      <c r="G39" s="24">
        <v>14259.31</v>
      </c>
      <c r="H39" s="24">
        <v>9981</v>
      </c>
    </row>
    <row r="40" spans="1:8" s="4" customFormat="1" ht="12">
      <c r="A40" s="29"/>
      <c r="B40" s="7"/>
      <c r="C40" s="41"/>
      <c r="D40" s="42"/>
      <c r="E40" s="43"/>
      <c r="F40" s="41"/>
      <c r="G40" s="42"/>
      <c r="H40" s="42"/>
    </row>
    <row r="41" spans="1:8" s="4" customFormat="1" ht="12">
      <c r="A41" s="29" t="s">
        <v>58</v>
      </c>
      <c r="B41" s="23">
        <v>91</v>
      </c>
      <c r="C41" s="22">
        <v>35.3843</v>
      </c>
      <c r="D41" s="24">
        <f>C41*130</f>
        <v>4599.959000000001</v>
      </c>
      <c r="E41" s="25">
        <f>D41*70/100</f>
        <v>3219.9713000000006</v>
      </c>
      <c r="F41" s="22">
        <v>33.4768</v>
      </c>
      <c r="G41" s="24">
        <v>2689</v>
      </c>
      <c r="H41" s="24">
        <v>1880.52</v>
      </c>
    </row>
    <row r="42" spans="1:8" s="4" customFormat="1" ht="12">
      <c r="A42" s="29"/>
      <c r="B42" s="7"/>
      <c r="C42" s="41"/>
      <c r="D42" s="42"/>
      <c r="E42" s="43"/>
      <c r="F42" s="41"/>
      <c r="G42" s="42"/>
      <c r="H42" s="42"/>
    </row>
    <row r="43" spans="1:8" ht="12">
      <c r="A43" s="30" t="s">
        <v>56</v>
      </c>
      <c r="B43" s="26">
        <v>981</v>
      </c>
      <c r="C43" s="49">
        <v>594.8136</v>
      </c>
      <c r="D43" s="46">
        <f>C43*130</f>
        <v>77325.768</v>
      </c>
      <c r="E43" s="53">
        <f>D43*70/100</f>
        <v>54128.037599999996</v>
      </c>
      <c r="F43" s="49">
        <v>583.03</v>
      </c>
      <c r="G43" s="46">
        <v>59998.17</v>
      </c>
      <c r="H43" s="46">
        <v>41996.34</v>
      </c>
    </row>
    <row r="44" spans="1:8" ht="12">
      <c r="A44" s="30" t="s">
        <v>227</v>
      </c>
      <c r="B44" s="26">
        <v>0</v>
      </c>
      <c r="C44" s="49">
        <v>0</v>
      </c>
      <c r="D44" s="46">
        <v>0</v>
      </c>
      <c r="E44" s="53">
        <v>0</v>
      </c>
      <c r="F44" s="49">
        <v>0.2013</v>
      </c>
      <c r="G44" s="46">
        <v>25</v>
      </c>
      <c r="H44" s="46">
        <v>17.5</v>
      </c>
    </row>
    <row r="45" spans="1:8" s="4" customFormat="1" ht="12">
      <c r="A45" s="29" t="s">
        <v>312</v>
      </c>
      <c r="B45" s="23">
        <f>B43</f>
        <v>981</v>
      </c>
      <c r="C45" s="22">
        <f>C43</f>
        <v>594.8136</v>
      </c>
      <c r="D45" s="24">
        <f>D43</f>
        <v>77325.768</v>
      </c>
      <c r="E45" s="25">
        <f>E43</f>
        <v>54128.037599999996</v>
      </c>
      <c r="F45" s="22">
        <f>SUM(F43:F44)</f>
        <v>583.2312999999999</v>
      </c>
      <c r="G45" s="24">
        <f>SUM(G43:G44)</f>
        <v>60023.17</v>
      </c>
      <c r="H45" s="24">
        <f>SUM(H43:H44)</f>
        <v>42013.84</v>
      </c>
    </row>
    <row r="46" spans="1:8" s="4" customFormat="1" ht="12">
      <c r="A46" s="29"/>
      <c r="B46" s="7"/>
      <c r="C46" s="41"/>
      <c r="D46" s="42"/>
      <c r="E46" s="43"/>
      <c r="F46" s="41"/>
      <c r="G46" s="42"/>
      <c r="H46" s="42"/>
    </row>
    <row r="47" spans="1:8" ht="12">
      <c r="A47" s="30" t="s">
        <v>60</v>
      </c>
      <c r="B47" s="26">
        <v>656</v>
      </c>
      <c r="C47" s="49">
        <v>292.5656</v>
      </c>
      <c r="D47" s="46">
        <f>C47*130</f>
        <v>38033.528000000006</v>
      </c>
      <c r="E47" s="53">
        <f>D47*70/100</f>
        <v>26623.469600000004</v>
      </c>
      <c r="F47" s="49">
        <v>280.4816</v>
      </c>
      <c r="G47" s="46">
        <v>21148.32</v>
      </c>
      <c r="H47" s="46">
        <v>14761.09</v>
      </c>
    </row>
    <row r="48" spans="1:8" ht="12">
      <c r="A48" s="30" t="s">
        <v>204</v>
      </c>
      <c r="B48" s="26">
        <v>0</v>
      </c>
      <c r="C48" s="49">
        <v>0</v>
      </c>
      <c r="D48" s="46">
        <v>0</v>
      </c>
      <c r="E48" s="53">
        <v>0</v>
      </c>
      <c r="F48" s="49">
        <v>0.5958</v>
      </c>
      <c r="G48" s="46">
        <v>30.57</v>
      </c>
      <c r="H48" s="46">
        <v>9.41</v>
      </c>
    </row>
    <row r="49" spans="1:8" ht="12">
      <c r="A49" s="30" t="s">
        <v>254</v>
      </c>
      <c r="B49" s="26"/>
      <c r="C49" s="49">
        <v>0</v>
      </c>
      <c r="D49" s="46">
        <v>0</v>
      </c>
      <c r="E49" s="53">
        <v>0</v>
      </c>
      <c r="F49" s="49">
        <v>0.0341</v>
      </c>
      <c r="G49" s="49">
        <v>2.26</v>
      </c>
      <c r="H49" s="49">
        <v>0.87</v>
      </c>
    </row>
    <row r="50" spans="1:8" s="4" customFormat="1" ht="12">
      <c r="A50" s="29" t="s">
        <v>313</v>
      </c>
      <c r="B50" s="23">
        <f>B47</f>
        <v>656</v>
      </c>
      <c r="C50" s="22">
        <f>C47</f>
        <v>292.5656</v>
      </c>
      <c r="D50" s="24">
        <f>D47</f>
        <v>38033.528000000006</v>
      </c>
      <c r="E50" s="25">
        <f>E47</f>
        <v>26623.469600000004</v>
      </c>
      <c r="F50" s="22">
        <f>SUM(F47:F49)</f>
        <v>281.11150000000004</v>
      </c>
      <c r="G50" s="24">
        <f>SUM(G47:G49)</f>
        <v>21181.149999999998</v>
      </c>
      <c r="H50" s="24">
        <f>SUM(H47:H49)</f>
        <v>14771.37</v>
      </c>
    </row>
    <row r="51" spans="1:8" s="4" customFormat="1" ht="12">
      <c r="A51" s="29"/>
      <c r="B51" s="7"/>
      <c r="C51" s="41"/>
      <c r="D51" s="42"/>
      <c r="E51" s="43"/>
      <c r="F51" s="41"/>
      <c r="G51" s="42"/>
      <c r="H51" s="42"/>
    </row>
    <row r="52" spans="1:8" s="4" customFormat="1" ht="12">
      <c r="A52" s="29" t="s">
        <v>104</v>
      </c>
      <c r="B52" s="23">
        <v>20</v>
      </c>
      <c r="C52" s="22">
        <v>3.4544</v>
      </c>
      <c r="D52" s="24">
        <f>C52*130</f>
        <v>449.072</v>
      </c>
      <c r="E52" s="25">
        <f>D52*70/100</f>
        <v>314.35040000000004</v>
      </c>
      <c r="F52" s="22">
        <v>2.6159</v>
      </c>
      <c r="G52" s="24">
        <v>239</v>
      </c>
      <c r="H52" s="24">
        <v>167.3</v>
      </c>
    </row>
    <row r="53" spans="1:8" s="4" customFormat="1" ht="12">
      <c r="A53" s="29"/>
      <c r="B53" s="7"/>
      <c r="C53" s="41"/>
      <c r="D53" s="42"/>
      <c r="E53" s="43"/>
      <c r="F53" s="41"/>
      <c r="G53" s="42"/>
      <c r="H53" s="42"/>
    </row>
    <row r="54" spans="1:8" ht="12">
      <c r="A54" s="30" t="s">
        <v>55</v>
      </c>
      <c r="B54" s="26">
        <v>1012</v>
      </c>
      <c r="C54" s="49">
        <v>416.0067</v>
      </c>
      <c r="D54" s="46">
        <f>C54*130</f>
        <v>54080.87100000001</v>
      </c>
      <c r="E54" s="53">
        <f>D54*70/100</f>
        <v>37856.60970000001</v>
      </c>
      <c r="F54" s="49">
        <v>395.3274</v>
      </c>
      <c r="G54" s="46">
        <v>37237.93</v>
      </c>
      <c r="H54" s="46">
        <v>26053.54</v>
      </c>
    </row>
    <row r="55" spans="1:8" ht="12">
      <c r="A55" s="30" t="s">
        <v>244</v>
      </c>
      <c r="B55" s="26"/>
      <c r="C55" s="49">
        <v>0</v>
      </c>
      <c r="D55" s="46">
        <v>0</v>
      </c>
      <c r="E55" s="53">
        <v>0</v>
      </c>
      <c r="F55" s="49">
        <v>0.0311</v>
      </c>
      <c r="G55" s="49">
        <v>2</v>
      </c>
      <c r="H55" s="49">
        <v>0.62</v>
      </c>
    </row>
    <row r="56" spans="1:8" ht="12">
      <c r="A56" s="30" t="s">
        <v>117</v>
      </c>
      <c r="B56" s="26">
        <v>0</v>
      </c>
      <c r="C56" s="49">
        <v>0</v>
      </c>
      <c r="D56" s="46">
        <v>0</v>
      </c>
      <c r="E56" s="53">
        <v>0</v>
      </c>
      <c r="F56" s="49">
        <v>0.5053</v>
      </c>
      <c r="G56" s="46">
        <v>53.9</v>
      </c>
      <c r="H56" s="46">
        <v>37.73</v>
      </c>
    </row>
    <row r="57" spans="1:8" s="4" customFormat="1" ht="12">
      <c r="A57" s="29" t="s">
        <v>314</v>
      </c>
      <c r="B57" s="23">
        <f>B54</f>
        <v>1012</v>
      </c>
      <c r="C57" s="22">
        <f>C54</f>
        <v>416.0067</v>
      </c>
      <c r="D57" s="24">
        <f>D54</f>
        <v>54080.87100000001</v>
      </c>
      <c r="E57" s="25">
        <f>E54</f>
        <v>37856.60970000001</v>
      </c>
      <c r="F57" s="22">
        <f>SUM(F54:F56)</f>
        <v>395.86379999999997</v>
      </c>
      <c r="G57" s="24">
        <f>SUM(G54:G56)</f>
        <v>37293.83</v>
      </c>
      <c r="H57" s="24">
        <f>SUM(H54:H56)</f>
        <v>26091.89</v>
      </c>
    </row>
    <row r="58" spans="1:8" s="4" customFormat="1" ht="12">
      <c r="A58" s="29"/>
      <c r="B58" s="7"/>
      <c r="C58" s="41"/>
      <c r="D58" s="42"/>
      <c r="E58" s="43"/>
      <c r="F58" s="41"/>
      <c r="G58" s="42"/>
      <c r="H58" s="42"/>
    </row>
    <row r="59" spans="1:8" s="4" customFormat="1" ht="12">
      <c r="A59" s="29" t="s">
        <v>59</v>
      </c>
      <c r="B59" s="23">
        <v>2</v>
      </c>
      <c r="C59" s="22">
        <v>0.8068</v>
      </c>
      <c r="D59" s="24">
        <f>C59*130</f>
        <v>104.884</v>
      </c>
      <c r="E59" s="25">
        <f>D59*70/100</f>
        <v>73.4188</v>
      </c>
      <c r="F59" s="22">
        <v>0.2271</v>
      </c>
      <c r="G59" s="24">
        <v>25.44</v>
      </c>
      <c r="H59" s="24">
        <v>17.81</v>
      </c>
    </row>
    <row r="60" spans="1:8" s="4" customFormat="1" ht="12">
      <c r="A60" s="29"/>
      <c r="B60" s="7"/>
      <c r="C60" s="41"/>
      <c r="D60" s="42"/>
      <c r="E60" s="43"/>
      <c r="F60" s="41"/>
      <c r="G60" s="42"/>
      <c r="H60" s="42"/>
    </row>
    <row r="61" spans="1:8" ht="12">
      <c r="A61" s="30" t="s">
        <v>57</v>
      </c>
      <c r="B61" s="26">
        <v>617</v>
      </c>
      <c r="C61" s="49">
        <v>371.1667</v>
      </c>
      <c r="D61" s="46">
        <f>C61*120</f>
        <v>44540.004</v>
      </c>
      <c r="E61" s="53">
        <f>D61*70/100</f>
        <v>31178.002800000002</v>
      </c>
      <c r="F61" s="49">
        <v>337.2628</v>
      </c>
      <c r="G61" s="46">
        <v>23079.85</v>
      </c>
      <c r="H61" s="46">
        <v>16102.97</v>
      </c>
    </row>
    <row r="62" spans="1:8" ht="12">
      <c r="A62" s="30" t="s">
        <v>156</v>
      </c>
      <c r="B62" s="26"/>
      <c r="C62" s="49">
        <v>0</v>
      </c>
      <c r="D62" s="46">
        <v>0</v>
      </c>
      <c r="E62" s="53">
        <v>0</v>
      </c>
      <c r="F62" s="49">
        <v>5.8135</v>
      </c>
      <c r="G62" s="46">
        <v>503.08</v>
      </c>
      <c r="H62" s="46">
        <v>352.17</v>
      </c>
    </row>
    <row r="63" spans="1:8" ht="12">
      <c r="A63" s="30" t="s">
        <v>203</v>
      </c>
      <c r="B63" s="26">
        <v>0</v>
      </c>
      <c r="C63" s="49">
        <v>0</v>
      </c>
      <c r="D63" s="46">
        <v>0</v>
      </c>
      <c r="E63" s="53">
        <v>0</v>
      </c>
      <c r="F63" s="49">
        <v>7.1158</v>
      </c>
      <c r="G63" s="46">
        <v>485.97</v>
      </c>
      <c r="H63" s="46">
        <v>340.18</v>
      </c>
    </row>
    <row r="64" spans="1:8" ht="12">
      <c r="A64" s="30" t="s">
        <v>132</v>
      </c>
      <c r="B64" s="26">
        <v>0</v>
      </c>
      <c r="C64" s="49">
        <v>0</v>
      </c>
      <c r="D64" s="46">
        <v>0</v>
      </c>
      <c r="E64" s="53">
        <v>0</v>
      </c>
      <c r="F64" s="49">
        <v>0.8391</v>
      </c>
      <c r="G64" s="46">
        <v>33.16</v>
      </c>
      <c r="H64" s="46">
        <v>23.21</v>
      </c>
    </row>
    <row r="65" spans="1:8" s="4" customFormat="1" ht="12">
      <c r="A65" s="29" t="s">
        <v>315</v>
      </c>
      <c r="B65" s="23">
        <f>B61</f>
        <v>617</v>
      </c>
      <c r="C65" s="22">
        <f>C61</f>
        <v>371.1667</v>
      </c>
      <c r="D65" s="24">
        <f>D61</f>
        <v>44540.004</v>
      </c>
      <c r="E65" s="25">
        <f>E61</f>
        <v>31178.002800000002</v>
      </c>
      <c r="F65" s="22">
        <f>SUM(F61:F64)</f>
        <v>351.03119999999996</v>
      </c>
      <c r="G65" s="24">
        <f>SUM(G61:G64)</f>
        <v>24102.06</v>
      </c>
      <c r="H65" s="24">
        <f>SUM(H61:H64)</f>
        <v>16818.53</v>
      </c>
    </row>
    <row r="66" spans="1:8" s="4" customFormat="1" ht="12">
      <c r="A66" s="29"/>
      <c r="B66" s="23"/>
      <c r="C66" s="41"/>
      <c r="D66" s="42"/>
      <c r="E66" s="43"/>
      <c r="F66" s="41"/>
      <c r="G66" s="42"/>
      <c r="H66" s="42"/>
    </row>
    <row r="67" spans="1:8" ht="12">
      <c r="A67" s="30" t="s">
        <v>201</v>
      </c>
      <c r="B67" s="26">
        <v>442</v>
      </c>
      <c r="C67" s="49">
        <v>162.1554</v>
      </c>
      <c r="D67" s="46">
        <f>C67*110</f>
        <v>17837.093999999997</v>
      </c>
      <c r="E67" s="53">
        <f>D67*70/100</f>
        <v>12485.965799999998</v>
      </c>
      <c r="F67" s="13">
        <v>148.084</v>
      </c>
      <c r="G67" s="46">
        <v>11159.01</v>
      </c>
      <c r="H67" s="14">
        <v>7783.12</v>
      </c>
    </row>
    <row r="68" spans="1:8" ht="12">
      <c r="A68" s="30" t="s">
        <v>202</v>
      </c>
      <c r="B68" s="1">
        <v>0</v>
      </c>
      <c r="C68" s="1">
        <v>0</v>
      </c>
      <c r="D68" s="1">
        <v>0</v>
      </c>
      <c r="E68" s="54">
        <v>0</v>
      </c>
      <c r="F68" s="49">
        <v>2.5823</v>
      </c>
      <c r="G68" s="46">
        <v>205.54</v>
      </c>
      <c r="H68" s="46">
        <v>138.72</v>
      </c>
    </row>
    <row r="69" spans="1:8" s="4" customFormat="1" ht="12">
      <c r="A69" s="29" t="s">
        <v>316</v>
      </c>
      <c r="B69" s="23">
        <v>442</v>
      </c>
      <c r="C69" s="22">
        <v>162.1554</v>
      </c>
      <c r="D69" s="24">
        <f>C69*110</f>
        <v>17837.093999999997</v>
      </c>
      <c r="E69" s="25">
        <f>D69*70/100</f>
        <v>12485.965799999998</v>
      </c>
      <c r="F69" s="22">
        <f>SUM(F67:F68)</f>
        <v>150.6663</v>
      </c>
      <c r="G69" s="24">
        <f>SUM(G67:G68)</f>
        <v>11364.550000000001</v>
      </c>
      <c r="H69" s="24">
        <f>SUM(H67:H68)</f>
        <v>7921.84</v>
      </c>
    </row>
    <row r="70" spans="1:8" s="4" customFormat="1" ht="12">
      <c r="A70" s="29"/>
      <c r="B70" s="7"/>
      <c r="C70" s="41"/>
      <c r="D70" s="42"/>
      <c r="E70" s="43"/>
      <c r="F70" s="57"/>
      <c r="G70" s="42"/>
      <c r="H70" s="42"/>
    </row>
    <row r="71" spans="1:8" ht="12">
      <c r="A71" s="30" t="s">
        <v>50</v>
      </c>
      <c r="B71" s="26">
        <v>875</v>
      </c>
      <c r="C71" s="49">
        <v>436.3299</v>
      </c>
      <c r="D71" s="46">
        <f>C71*140</f>
        <v>61086.186</v>
      </c>
      <c r="E71" s="53">
        <f>D71*70/100</f>
        <v>42760.330200000004</v>
      </c>
      <c r="F71" s="49">
        <v>340.4195</v>
      </c>
      <c r="G71" s="46">
        <v>35472.38</v>
      </c>
      <c r="H71" s="46">
        <v>24778.03</v>
      </c>
    </row>
    <row r="72" spans="1:8" ht="12">
      <c r="A72" s="30" t="s">
        <v>153</v>
      </c>
      <c r="B72" s="26"/>
      <c r="C72" s="49">
        <v>0</v>
      </c>
      <c r="D72" s="46">
        <v>0</v>
      </c>
      <c r="E72" s="53">
        <v>0</v>
      </c>
      <c r="F72" s="49">
        <v>24.4832</v>
      </c>
      <c r="G72" s="46">
        <v>2699.57</v>
      </c>
      <c r="H72" s="46">
        <v>1886.06</v>
      </c>
    </row>
    <row r="73" spans="1:8" ht="12">
      <c r="A73" s="30" t="s">
        <v>200</v>
      </c>
      <c r="B73" s="26">
        <v>0</v>
      </c>
      <c r="C73" s="49">
        <v>0</v>
      </c>
      <c r="D73" s="46">
        <v>0</v>
      </c>
      <c r="E73" s="53">
        <v>0</v>
      </c>
      <c r="F73" s="49">
        <v>51.8292</v>
      </c>
      <c r="G73" s="46">
        <v>5423.69</v>
      </c>
      <c r="H73" s="46">
        <v>3788.52</v>
      </c>
    </row>
    <row r="74" spans="1:8" s="4" customFormat="1" ht="12">
      <c r="A74" s="29" t="s">
        <v>50</v>
      </c>
      <c r="B74" s="23">
        <f>B71</f>
        <v>875</v>
      </c>
      <c r="C74" s="22">
        <f>C71</f>
        <v>436.3299</v>
      </c>
      <c r="D74" s="24">
        <f>D71</f>
        <v>61086.186</v>
      </c>
      <c r="E74" s="25">
        <f>E71</f>
        <v>42760.330200000004</v>
      </c>
      <c r="F74" s="22">
        <f>SUM(F71:F73)</f>
        <v>416.73190000000005</v>
      </c>
      <c r="G74" s="24">
        <f>SUM(G71:G73)</f>
        <v>43595.64</v>
      </c>
      <c r="H74" s="24">
        <f>SUM(H71:H73)</f>
        <v>30452.61</v>
      </c>
    </row>
    <row r="75" spans="1:8" s="4" customFormat="1" ht="12">
      <c r="A75" s="29"/>
      <c r="B75" s="7"/>
      <c r="C75" s="41"/>
      <c r="D75" s="42"/>
      <c r="E75" s="43"/>
      <c r="F75" s="41"/>
      <c r="G75" s="42"/>
      <c r="H75" s="42"/>
    </row>
    <row r="76" spans="1:8" s="4" customFormat="1" ht="12">
      <c r="A76" s="29" t="s">
        <v>51</v>
      </c>
      <c r="B76" s="23">
        <v>3</v>
      </c>
      <c r="C76" s="22">
        <v>0.9983</v>
      </c>
      <c r="D76" s="24">
        <f>C76*110</f>
        <v>109.813</v>
      </c>
      <c r="E76" s="25">
        <f>D76*70/100</f>
        <v>76.8691</v>
      </c>
      <c r="F76" s="22">
        <v>0.8775</v>
      </c>
      <c r="G76" s="24">
        <v>58.98</v>
      </c>
      <c r="H76" s="24">
        <v>40.89</v>
      </c>
    </row>
    <row r="77" spans="1:8" s="4" customFormat="1" ht="12">
      <c r="A77" s="29"/>
      <c r="B77" s="7"/>
      <c r="C77" s="41"/>
      <c r="D77" s="42"/>
      <c r="E77" s="43"/>
      <c r="F77" s="41"/>
      <c r="G77" s="42"/>
      <c r="H77" s="42"/>
    </row>
    <row r="78" spans="1:8" ht="12">
      <c r="A78" s="30" t="s">
        <v>52</v>
      </c>
      <c r="B78" s="26">
        <v>491</v>
      </c>
      <c r="C78" s="49">
        <v>190.4261</v>
      </c>
      <c r="D78" s="46">
        <f>C78*130</f>
        <v>24755.393</v>
      </c>
      <c r="E78" s="53">
        <f>D78*70/100</f>
        <v>17328.7751</v>
      </c>
      <c r="F78" s="49">
        <v>175.5795</v>
      </c>
      <c r="G78" s="46">
        <v>15497.85</v>
      </c>
      <c r="H78" s="46">
        <v>10823.61</v>
      </c>
    </row>
    <row r="79" spans="1:8" ht="12">
      <c r="A79" s="30" t="s">
        <v>155</v>
      </c>
      <c r="B79" s="26"/>
      <c r="C79" s="49">
        <v>0</v>
      </c>
      <c r="D79" s="46">
        <v>0</v>
      </c>
      <c r="E79" s="53">
        <v>0</v>
      </c>
      <c r="F79" s="49">
        <v>1.4895</v>
      </c>
      <c r="G79" s="46">
        <v>150.06</v>
      </c>
      <c r="H79" s="46">
        <v>102.05</v>
      </c>
    </row>
    <row r="80" spans="1:8" ht="12">
      <c r="A80" s="30" t="s">
        <v>116</v>
      </c>
      <c r="B80" s="26">
        <v>0</v>
      </c>
      <c r="C80" s="49">
        <v>0</v>
      </c>
      <c r="D80" s="46">
        <v>0</v>
      </c>
      <c r="E80" s="53">
        <v>0</v>
      </c>
      <c r="F80" s="49">
        <v>5.3424</v>
      </c>
      <c r="G80" s="46">
        <v>517.8</v>
      </c>
      <c r="H80" s="46">
        <v>361.97</v>
      </c>
    </row>
    <row r="81" spans="1:8" s="4" customFormat="1" ht="12">
      <c r="A81" s="29" t="s">
        <v>317</v>
      </c>
      <c r="B81" s="23">
        <f>B78</f>
        <v>491</v>
      </c>
      <c r="C81" s="22">
        <f>C78</f>
        <v>190.4261</v>
      </c>
      <c r="D81" s="24">
        <f>D78</f>
        <v>24755.393</v>
      </c>
      <c r="E81" s="25">
        <f>E78</f>
        <v>17328.7751</v>
      </c>
      <c r="F81" s="22">
        <f>SUM(F78:F80)</f>
        <v>182.4114</v>
      </c>
      <c r="G81" s="24">
        <f>SUM(G78:G80)</f>
        <v>16165.71</v>
      </c>
      <c r="H81" s="24">
        <f>SUM(H78:H80)</f>
        <v>11287.63</v>
      </c>
    </row>
    <row r="82" spans="1:8" s="4" customFormat="1" ht="12">
      <c r="A82" s="29"/>
      <c r="B82" s="7"/>
      <c r="C82" s="41"/>
      <c r="D82" s="42"/>
      <c r="E82" s="43"/>
      <c r="F82" s="22"/>
      <c r="G82" s="24"/>
      <c r="H82" s="24"/>
    </row>
    <row r="83" spans="1:8" ht="12">
      <c r="A83" s="30" t="s">
        <v>54</v>
      </c>
      <c r="B83" s="26">
        <v>48</v>
      </c>
      <c r="C83" s="49">
        <v>15.4209</v>
      </c>
      <c r="D83" s="46">
        <f>C83*60</f>
        <v>925.254</v>
      </c>
      <c r="E83" s="53">
        <f>D83*70/100</f>
        <v>647.6777999999999</v>
      </c>
      <c r="F83" s="49">
        <v>11.7973</v>
      </c>
      <c r="G83" s="46">
        <v>411.69</v>
      </c>
      <c r="H83" s="46">
        <v>288.17</v>
      </c>
    </row>
    <row r="84" spans="1:8" ht="12">
      <c r="A84" s="30" t="s">
        <v>229</v>
      </c>
      <c r="B84" s="26">
        <v>0</v>
      </c>
      <c r="C84" s="49">
        <v>0</v>
      </c>
      <c r="D84" s="46">
        <v>0</v>
      </c>
      <c r="E84" s="53">
        <v>0</v>
      </c>
      <c r="F84" s="49">
        <v>2.7117</v>
      </c>
      <c r="G84" s="46">
        <v>121.39</v>
      </c>
      <c r="H84" s="46">
        <v>101.16</v>
      </c>
    </row>
    <row r="85" spans="1:8" s="4" customFormat="1" ht="12">
      <c r="A85" s="29" t="s">
        <v>318</v>
      </c>
      <c r="B85" s="23">
        <f>B83</f>
        <v>48</v>
      </c>
      <c r="C85" s="22">
        <f>C83</f>
        <v>15.4209</v>
      </c>
      <c r="D85" s="24">
        <f>D83</f>
        <v>925.254</v>
      </c>
      <c r="E85" s="25">
        <f>E83</f>
        <v>647.6777999999999</v>
      </c>
      <c r="F85" s="22">
        <f>SUM(F83:F84)</f>
        <v>14.509</v>
      </c>
      <c r="G85" s="24">
        <f>SUM(G83:G84)</f>
        <v>533.08</v>
      </c>
      <c r="H85" s="24">
        <f>SUM(H83:H84)</f>
        <v>389.33000000000004</v>
      </c>
    </row>
    <row r="86" spans="1:8" s="4" customFormat="1" ht="12">
      <c r="A86" s="29"/>
      <c r="B86" s="7"/>
      <c r="C86" s="41"/>
      <c r="D86" s="42"/>
      <c r="E86" s="43"/>
      <c r="F86" s="41"/>
      <c r="G86" s="42"/>
      <c r="H86" s="42"/>
    </row>
    <row r="87" spans="1:8" s="4" customFormat="1" ht="12">
      <c r="A87" s="29" t="s">
        <v>230</v>
      </c>
      <c r="B87" s="23">
        <v>772</v>
      </c>
      <c r="C87" s="22">
        <v>240.7013</v>
      </c>
      <c r="D87" s="24">
        <f>C87*140</f>
        <v>33698.182</v>
      </c>
      <c r="E87" s="25">
        <f>D87*70/100</f>
        <v>23588.727400000003</v>
      </c>
      <c r="F87" s="22">
        <v>211.3899</v>
      </c>
      <c r="G87" s="24">
        <v>24037.48</v>
      </c>
      <c r="H87" s="24">
        <v>16813.77</v>
      </c>
    </row>
    <row r="88" spans="1:8" s="4" customFormat="1" ht="12">
      <c r="A88" s="29"/>
      <c r="B88" s="7"/>
      <c r="C88" s="41"/>
      <c r="D88" s="42"/>
      <c r="E88" s="43"/>
      <c r="F88" s="41"/>
      <c r="G88" s="42"/>
      <c r="H88" s="42"/>
    </row>
    <row r="89" spans="1:8" s="4" customFormat="1" ht="12">
      <c r="A89" s="29" t="s">
        <v>61</v>
      </c>
      <c r="B89" s="23">
        <v>86</v>
      </c>
      <c r="C89" s="22">
        <v>15.7916</v>
      </c>
      <c r="D89" s="24">
        <f>C89*140</f>
        <v>2210.824</v>
      </c>
      <c r="E89" s="25">
        <f>D89*70/100</f>
        <v>1547.5767999999998</v>
      </c>
      <c r="F89" s="22">
        <v>14.4899</v>
      </c>
      <c r="G89" s="24">
        <v>1764.33</v>
      </c>
      <c r="H89" s="24">
        <v>1234.83</v>
      </c>
    </row>
    <row r="90" spans="1:8" s="4" customFormat="1" ht="12">
      <c r="A90" s="29"/>
      <c r="B90" s="23"/>
      <c r="C90" s="41"/>
      <c r="D90" s="42"/>
      <c r="E90" s="43"/>
      <c r="F90" s="22"/>
      <c r="G90" s="24"/>
      <c r="H90" s="24"/>
    </row>
    <row r="91" spans="1:8" ht="12">
      <c r="A91" s="30" t="s">
        <v>65</v>
      </c>
      <c r="B91" s="26"/>
      <c r="C91" s="49">
        <v>28.3998</v>
      </c>
      <c r="D91" s="46">
        <f>C91*125</f>
        <v>3549.975</v>
      </c>
      <c r="E91" s="53">
        <f>D91*70/100</f>
        <v>2484.9825</v>
      </c>
      <c r="F91" s="49">
        <v>15.879</v>
      </c>
      <c r="G91" s="46">
        <v>1153.1</v>
      </c>
      <c r="H91" s="46">
        <v>799.25</v>
      </c>
    </row>
    <row r="92" spans="1:8" ht="12">
      <c r="A92" s="30" t="s">
        <v>256</v>
      </c>
      <c r="B92" s="35"/>
      <c r="C92" s="49">
        <v>0</v>
      </c>
      <c r="D92" s="46">
        <f>C92*125</f>
        <v>0</v>
      </c>
      <c r="E92" s="53">
        <f>D92*70/100</f>
        <v>0</v>
      </c>
      <c r="F92" s="49">
        <v>0.0315</v>
      </c>
      <c r="G92" s="49">
        <v>1.38</v>
      </c>
      <c r="H92" s="49">
        <v>0.55</v>
      </c>
    </row>
    <row r="93" spans="1:8" s="4" customFormat="1" ht="12">
      <c r="A93" s="29" t="s">
        <v>259</v>
      </c>
      <c r="B93" s="23">
        <v>42</v>
      </c>
      <c r="C93" s="22">
        <f>SUM(C91:C92)</f>
        <v>28.3998</v>
      </c>
      <c r="D93" s="24">
        <f>C93*125</f>
        <v>3549.975</v>
      </c>
      <c r="E93" s="25">
        <f>D93*70/100</f>
        <v>2484.9825</v>
      </c>
      <c r="F93" s="22">
        <f>SUM(F91:F92)</f>
        <v>15.910499999999999</v>
      </c>
      <c r="G93" s="24">
        <f>SUM(G91:G92)</f>
        <v>1154.48</v>
      </c>
      <c r="H93" s="24">
        <f>SUM(H91:H92)</f>
        <v>799.8</v>
      </c>
    </row>
    <row r="94" spans="1:8" s="4" customFormat="1" ht="12">
      <c r="A94" s="29"/>
      <c r="B94" s="23"/>
      <c r="C94" s="41"/>
      <c r="D94" s="42"/>
      <c r="E94" s="43"/>
      <c r="F94" s="22"/>
      <c r="G94" s="24"/>
      <c r="H94" s="24"/>
    </row>
    <row r="95" spans="1:8" ht="12">
      <c r="A95" s="30" t="s">
        <v>88</v>
      </c>
      <c r="B95" s="26"/>
      <c r="C95" s="49">
        <v>0.6422</v>
      </c>
      <c r="D95" s="46">
        <f>C95*125</f>
        <v>80.275</v>
      </c>
      <c r="E95" s="53">
        <f>D95*70/100</f>
        <v>56.1925</v>
      </c>
      <c r="F95" s="66">
        <v>0.025</v>
      </c>
      <c r="G95" s="49">
        <v>1</v>
      </c>
      <c r="H95" s="49">
        <v>0.7</v>
      </c>
    </row>
    <row r="96" spans="1:8" ht="12">
      <c r="A96" s="30" t="s">
        <v>257</v>
      </c>
      <c r="B96" s="35"/>
      <c r="C96" s="49">
        <v>0</v>
      </c>
      <c r="D96" s="46">
        <f>C96*125</f>
        <v>0</v>
      </c>
      <c r="E96" s="53">
        <f>D96*70/100</f>
        <v>0</v>
      </c>
      <c r="F96" s="66">
        <v>0.0075</v>
      </c>
      <c r="G96" s="49">
        <v>0.3</v>
      </c>
      <c r="H96" s="49">
        <v>0.1</v>
      </c>
    </row>
    <row r="97" spans="1:8" s="4" customFormat="1" ht="12">
      <c r="A97" s="29" t="s">
        <v>258</v>
      </c>
      <c r="B97" s="23">
        <v>3</v>
      </c>
      <c r="C97" s="22">
        <f aca="true" t="shared" si="4" ref="C97:H97">SUM(C95:C96)</f>
        <v>0.6422</v>
      </c>
      <c r="D97" s="24">
        <f t="shared" si="4"/>
        <v>80.275</v>
      </c>
      <c r="E97" s="25">
        <f t="shared" si="4"/>
        <v>56.1925</v>
      </c>
      <c r="F97" s="22">
        <f t="shared" si="4"/>
        <v>0.0325</v>
      </c>
      <c r="G97" s="22">
        <f t="shared" si="4"/>
        <v>1.3</v>
      </c>
      <c r="H97" s="22">
        <f t="shared" si="4"/>
        <v>0.7999999999999999</v>
      </c>
    </row>
    <row r="98" spans="1:8" s="4" customFormat="1" ht="12">
      <c r="A98" s="29"/>
      <c r="B98" s="23"/>
      <c r="C98" s="41"/>
      <c r="D98" s="42"/>
      <c r="E98" s="43"/>
      <c r="F98" s="22"/>
      <c r="G98" s="22"/>
      <c r="H98" s="22"/>
    </row>
    <row r="99" spans="1:8" ht="12">
      <c r="A99" s="30" t="s">
        <v>64</v>
      </c>
      <c r="B99" s="26"/>
      <c r="C99" s="49">
        <v>0</v>
      </c>
      <c r="D99" s="46">
        <v>0</v>
      </c>
      <c r="E99" s="53">
        <f>D99*70/100</f>
        <v>0</v>
      </c>
      <c r="F99" s="49">
        <v>26.6889</v>
      </c>
      <c r="G99" s="46">
        <v>1972.91</v>
      </c>
      <c r="H99" s="46">
        <v>1380.77</v>
      </c>
    </row>
    <row r="100" spans="1:8" ht="12">
      <c r="A100" s="30" t="s">
        <v>235</v>
      </c>
      <c r="B100" s="35"/>
      <c r="C100" s="49">
        <v>0</v>
      </c>
      <c r="D100" s="46">
        <v>0</v>
      </c>
      <c r="E100" s="53">
        <f>D100*70/100</f>
        <v>0</v>
      </c>
      <c r="F100" s="49">
        <v>0.0368</v>
      </c>
      <c r="G100" s="49">
        <v>3.5</v>
      </c>
      <c r="H100" s="49">
        <v>1.12</v>
      </c>
    </row>
    <row r="101" spans="1:8" s="4" customFormat="1" ht="12">
      <c r="A101" s="29" t="s">
        <v>64</v>
      </c>
      <c r="B101" s="23">
        <v>20</v>
      </c>
      <c r="C101" s="22">
        <v>0</v>
      </c>
      <c r="D101" s="24">
        <v>0</v>
      </c>
      <c r="E101" s="25">
        <f>D101*70/100</f>
        <v>0</v>
      </c>
      <c r="F101" s="22">
        <f>SUM(F99:F100)</f>
        <v>26.7257</v>
      </c>
      <c r="G101" s="24">
        <f>SUM(G99:G100)</f>
        <v>1976.41</v>
      </c>
      <c r="H101" s="24">
        <v>1380.77</v>
      </c>
    </row>
    <row r="102" spans="1:8" s="4" customFormat="1" ht="12">
      <c r="A102" s="29"/>
      <c r="B102" s="7"/>
      <c r="C102" s="41"/>
      <c r="D102" s="42"/>
      <c r="E102" s="43"/>
      <c r="F102" s="41"/>
      <c r="G102" s="42"/>
      <c r="H102" s="42"/>
    </row>
    <row r="103" spans="1:8" s="4" customFormat="1" ht="12">
      <c r="A103" s="29" t="s">
        <v>66</v>
      </c>
      <c r="B103" s="23">
        <v>1</v>
      </c>
      <c r="C103" s="22">
        <v>0.1331</v>
      </c>
      <c r="D103" s="24">
        <f>C103*125</f>
        <v>16.6375</v>
      </c>
      <c r="E103" s="25">
        <f>D103*70/100</f>
        <v>11.64625</v>
      </c>
      <c r="F103" s="22">
        <v>0.1331</v>
      </c>
      <c r="G103" s="24">
        <v>8.02</v>
      </c>
      <c r="H103" s="24">
        <v>5.61</v>
      </c>
    </row>
    <row r="104" spans="1:8" s="4" customFormat="1" ht="12">
      <c r="A104" s="29"/>
      <c r="B104" s="7"/>
      <c r="C104" s="41"/>
      <c r="D104" s="42"/>
      <c r="E104" s="43"/>
      <c r="F104" s="41"/>
      <c r="G104" s="42"/>
      <c r="H104" s="42"/>
    </row>
    <row r="105" spans="1:8" s="4" customFormat="1" ht="12">
      <c r="A105" s="29" t="s">
        <v>199</v>
      </c>
      <c r="B105" s="23">
        <v>8</v>
      </c>
      <c r="C105" s="22">
        <v>0.2273</v>
      </c>
      <c r="D105" s="24">
        <f>C105*125</f>
        <v>28.4125</v>
      </c>
      <c r="E105" s="25">
        <f>D105*70/100</f>
        <v>19.88875</v>
      </c>
      <c r="F105" s="22">
        <v>0.2273</v>
      </c>
      <c r="G105" s="24">
        <v>8.32</v>
      </c>
      <c r="H105" s="24">
        <v>5.4</v>
      </c>
    </row>
    <row r="106" spans="1:8" s="4" customFormat="1" ht="12">
      <c r="A106" s="29"/>
      <c r="B106" s="23"/>
      <c r="C106" s="41"/>
      <c r="D106" s="42"/>
      <c r="E106" s="43"/>
      <c r="F106" s="22"/>
      <c r="G106" s="24"/>
      <c r="H106" s="24"/>
    </row>
    <row r="107" spans="1:8" ht="12">
      <c r="A107" s="30" t="s">
        <v>67</v>
      </c>
      <c r="B107" s="26"/>
      <c r="C107" s="49">
        <v>68.2907</v>
      </c>
      <c r="D107" s="46">
        <f>C107*125</f>
        <v>8536.3375</v>
      </c>
      <c r="E107" s="53">
        <f>D107*70/100</f>
        <v>5975.43625</v>
      </c>
      <c r="F107" s="49">
        <v>64.5346</v>
      </c>
      <c r="G107" s="46">
        <v>3823.64</v>
      </c>
      <c r="H107" s="46">
        <v>2661.48</v>
      </c>
    </row>
    <row r="108" spans="1:8" ht="12">
      <c r="A108" s="30" t="s">
        <v>264</v>
      </c>
      <c r="B108" s="35"/>
      <c r="C108" s="49">
        <v>0</v>
      </c>
      <c r="D108" s="46">
        <v>0</v>
      </c>
      <c r="E108" s="53">
        <v>0</v>
      </c>
      <c r="F108" s="49">
        <v>0.0258</v>
      </c>
      <c r="G108" s="49">
        <v>1</v>
      </c>
      <c r="H108" s="49">
        <v>0.32</v>
      </c>
    </row>
    <row r="109" spans="1:8" s="4" customFormat="1" ht="12">
      <c r="A109" s="29" t="s">
        <v>67</v>
      </c>
      <c r="B109" s="23">
        <v>96</v>
      </c>
      <c r="C109" s="22">
        <f aca="true" t="shared" si="5" ref="C109:H109">SUM(C107:C108)</f>
        <v>68.2907</v>
      </c>
      <c r="D109" s="24">
        <f t="shared" si="5"/>
        <v>8536.3375</v>
      </c>
      <c r="E109" s="25">
        <f t="shared" si="5"/>
        <v>5975.43625</v>
      </c>
      <c r="F109" s="22">
        <f t="shared" si="5"/>
        <v>64.5604</v>
      </c>
      <c r="G109" s="24">
        <f t="shared" si="5"/>
        <v>3824.64</v>
      </c>
      <c r="H109" s="24">
        <f t="shared" si="5"/>
        <v>2661.8</v>
      </c>
    </row>
    <row r="110" spans="1:8" s="4" customFormat="1" ht="12">
      <c r="A110" s="29"/>
      <c r="B110" s="7"/>
      <c r="C110" s="41"/>
      <c r="D110" s="42"/>
      <c r="E110" s="43"/>
      <c r="F110" s="41"/>
      <c r="G110" s="42"/>
      <c r="H110" s="42"/>
    </row>
    <row r="111" spans="1:8" ht="12">
      <c r="A111" s="30" t="s">
        <v>63</v>
      </c>
      <c r="B111" s="35"/>
      <c r="C111" s="49">
        <v>80.9558</v>
      </c>
      <c r="D111" s="46">
        <f>C111*125</f>
        <v>10119.475</v>
      </c>
      <c r="E111" s="53">
        <f>D111*70/100</f>
        <v>7083.6325</v>
      </c>
      <c r="F111" s="49">
        <v>56.2781</v>
      </c>
      <c r="G111" s="46">
        <v>3998.17</v>
      </c>
      <c r="H111" s="46">
        <v>2783.8</v>
      </c>
    </row>
    <row r="112" spans="1:8" ht="12">
      <c r="A112" s="30" t="s">
        <v>319</v>
      </c>
      <c r="B112" s="35"/>
      <c r="C112" s="49">
        <v>0</v>
      </c>
      <c r="D112" s="46">
        <v>0</v>
      </c>
      <c r="E112" s="53">
        <v>0</v>
      </c>
      <c r="F112" s="49">
        <v>0.1099</v>
      </c>
      <c r="G112" s="46">
        <v>5.76</v>
      </c>
      <c r="H112" s="46">
        <v>2.3</v>
      </c>
    </row>
    <row r="113" spans="1:8" s="4" customFormat="1" ht="12">
      <c r="A113" s="29" t="s">
        <v>63</v>
      </c>
      <c r="B113" s="23">
        <v>121</v>
      </c>
      <c r="C113" s="22">
        <f aca="true" t="shared" si="6" ref="C113:H113">SUM(C111:C112)</f>
        <v>80.9558</v>
      </c>
      <c r="D113" s="24">
        <f t="shared" si="6"/>
        <v>10119.475</v>
      </c>
      <c r="E113" s="25">
        <f t="shared" si="6"/>
        <v>7083.6325</v>
      </c>
      <c r="F113" s="22">
        <f t="shared" si="6"/>
        <v>56.388000000000005</v>
      </c>
      <c r="G113" s="24">
        <f t="shared" si="6"/>
        <v>4003.9300000000003</v>
      </c>
      <c r="H113" s="24">
        <f t="shared" si="6"/>
        <v>2786.1000000000004</v>
      </c>
    </row>
    <row r="114" spans="1:8" s="4" customFormat="1" ht="12">
      <c r="A114" s="29"/>
      <c r="B114" s="7"/>
      <c r="C114" s="41"/>
      <c r="D114" s="42"/>
      <c r="E114" s="43"/>
      <c r="F114" s="41"/>
      <c r="G114" s="42"/>
      <c r="H114" s="42"/>
    </row>
    <row r="115" spans="1:8" ht="12">
      <c r="A115" s="30" t="s">
        <v>71</v>
      </c>
      <c r="B115" s="26">
        <v>121</v>
      </c>
      <c r="C115" s="49">
        <v>53.0207</v>
      </c>
      <c r="D115" s="46">
        <f>C115*100</f>
        <v>5302.07</v>
      </c>
      <c r="E115" s="53">
        <f>D115*70/100</f>
        <v>3711.4489999999996</v>
      </c>
      <c r="F115" s="49">
        <v>46.2323</v>
      </c>
      <c r="G115" s="46">
        <v>3186.21</v>
      </c>
      <c r="H115" s="46">
        <v>2227.57</v>
      </c>
    </row>
    <row r="116" spans="1:8" ht="12">
      <c r="A116" s="30" t="s">
        <v>169</v>
      </c>
      <c r="B116" s="26"/>
      <c r="C116" s="49">
        <v>0</v>
      </c>
      <c r="D116" s="46">
        <v>0</v>
      </c>
      <c r="E116" s="53">
        <v>0</v>
      </c>
      <c r="F116" s="49">
        <v>1.8071</v>
      </c>
      <c r="G116" s="46">
        <v>180.17</v>
      </c>
      <c r="H116" s="46">
        <v>126.12</v>
      </c>
    </row>
    <row r="117" spans="1:8" ht="12">
      <c r="A117" s="30" t="s">
        <v>231</v>
      </c>
      <c r="B117" s="26">
        <v>0</v>
      </c>
      <c r="C117" s="49">
        <v>0</v>
      </c>
      <c r="D117" s="46">
        <v>0</v>
      </c>
      <c r="E117" s="53">
        <v>0</v>
      </c>
      <c r="F117" s="49">
        <v>0.2807</v>
      </c>
      <c r="G117" s="46">
        <v>11</v>
      </c>
      <c r="H117" s="46">
        <v>4.4</v>
      </c>
    </row>
    <row r="118" spans="1:8" s="4" customFormat="1" ht="12">
      <c r="A118" s="29" t="s">
        <v>330</v>
      </c>
      <c r="B118" s="23">
        <f>B115</f>
        <v>121</v>
      </c>
      <c r="C118" s="22">
        <f>C115</f>
        <v>53.0207</v>
      </c>
      <c r="D118" s="24">
        <f>D115</f>
        <v>5302.07</v>
      </c>
      <c r="E118" s="25">
        <f>E115</f>
        <v>3711.4489999999996</v>
      </c>
      <c r="F118" s="22">
        <f>SUM(F115:F117)</f>
        <v>48.320100000000004</v>
      </c>
      <c r="G118" s="24">
        <f>SUM(G115:G117)</f>
        <v>3377.38</v>
      </c>
      <c r="H118" s="24">
        <f>SUM(H115:H117)</f>
        <v>2358.09</v>
      </c>
    </row>
    <row r="119" spans="1:8" s="4" customFormat="1" ht="12">
      <c r="A119" s="29"/>
      <c r="B119" s="7"/>
      <c r="C119" s="41"/>
      <c r="D119" s="42"/>
      <c r="E119" s="43"/>
      <c r="F119" s="41"/>
      <c r="G119" s="42"/>
      <c r="H119" s="42"/>
    </row>
    <row r="120" spans="1:8" ht="12">
      <c r="A120" s="30" t="s">
        <v>69</v>
      </c>
      <c r="B120" s="26">
        <v>117</v>
      </c>
      <c r="C120" s="49">
        <v>63.7971</v>
      </c>
      <c r="D120" s="46">
        <f>C120*110</f>
        <v>7017.6810000000005</v>
      </c>
      <c r="E120" s="53">
        <f>D120*70/100</f>
        <v>4912.376700000001</v>
      </c>
      <c r="F120" s="49">
        <v>54.7629</v>
      </c>
      <c r="G120" s="46">
        <v>4527.63</v>
      </c>
      <c r="H120" s="46">
        <v>3165.18</v>
      </c>
    </row>
    <row r="121" spans="1:8" ht="12">
      <c r="A121" s="30" t="s">
        <v>158</v>
      </c>
      <c r="B121" s="26"/>
      <c r="C121" s="49">
        <v>0</v>
      </c>
      <c r="D121" s="46">
        <v>0</v>
      </c>
      <c r="E121" s="53">
        <v>0</v>
      </c>
      <c r="F121" s="49">
        <v>2.6076</v>
      </c>
      <c r="G121" s="46">
        <v>253.02</v>
      </c>
      <c r="H121" s="46">
        <v>177.11</v>
      </c>
    </row>
    <row r="122" spans="1:8" ht="12">
      <c r="A122" s="30" t="s">
        <v>198</v>
      </c>
      <c r="B122" s="26">
        <v>0</v>
      </c>
      <c r="C122" s="49">
        <v>0</v>
      </c>
      <c r="D122" s="46">
        <v>0</v>
      </c>
      <c r="E122" s="53">
        <v>0</v>
      </c>
      <c r="F122" s="49">
        <v>0.3384</v>
      </c>
      <c r="G122" s="46">
        <v>24.8</v>
      </c>
      <c r="H122" s="46">
        <v>9.4</v>
      </c>
    </row>
    <row r="123" spans="1:8" s="4" customFormat="1" ht="12">
      <c r="A123" s="29" t="s">
        <v>320</v>
      </c>
      <c r="B123" s="23">
        <f>B120</f>
        <v>117</v>
      </c>
      <c r="C123" s="22">
        <f>C120</f>
        <v>63.7971</v>
      </c>
      <c r="D123" s="24">
        <f>D120</f>
        <v>7017.6810000000005</v>
      </c>
      <c r="E123" s="25">
        <f>E120</f>
        <v>4912.376700000001</v>
      </c>
      <c r="F123" s="22">
        <f>SUM(F120:F122)</f>
        <v>57.7089</v>
      </c>
      <c r="G123" s="24">
        <f>SUM(G120:G122)</f>
        <v>4805.450000000001</v>
      </c>
      <c r="H123" s="24">
        <f>SUM(H120:H122)</f>
        <v>3351.69</v>
      </c>
    </row>
    <row r="124" spans="1:8" s="4" customFormat="1" ht="12">
      <c r="A124" s="29"/>
      <c r="B124" s="7"/>
      <c r="C124" s="41"/>
      <c r="D124" s="42"/>
      <c r="E124" s="43"/>
      <c r="F124" s="41"/>
      <c r="G124" s="42"/>
      <c r="H124" s="42"/>
    </row>
    <row r="125" spans="1:8" s="4" customFormat="1" ht="12">
      <c r="A125" s="29" t="s">
        <v>68</v>
      </c>
      <c r="B125" s="23">
        <v>62</v>
      </c>
      <c r="C125" s="22">
        <v>10.3478</v>
      </c>
      <c r="D125" s="24">
        <f>C125*125</f>
        <v>1293.475</v>
      </c>
      <c r="E125" s="25">
        <f>D125*70/100</f>
        <v>905.4325</v>
      </c>
      <c r="F125" s="22">
        <v>2.5446</v>
      </c>
      <c r="G125" s="24">
        <v>166.34</v>
      </c>
      <c r="H125" s="24">
        <v>116.44</v>
      </c>
    </row>
    <row r="126" spans="1:8" s="4" customFormat="1" ht="12">
      <c r="A126" s="29"/>
      <c r="B126" s="23"/>
      <c r="C126" s="41"/>
      <c r="D126" s="42"/>
      <c r="E126" s="43"/>
      <c r="F126" s="41"/>
      <c r="G126" s="42"/>
      <c r="H126" s="42"/>
    </row>
    <row r="127" spans="1:8" ht="12">
      <c r="A127" s="30" t="s">
        <v>139</v>
      </c>
      <c r="B127" s="26"/>
      <c r="C127" s="49">
        <v>67.4236</v>
      </c>
      <c r="D127" s="46">
        <f>C127*130</f>
        <v>8765.068</v>
      </c>
      <c r="E127" s="53">
        <f>D127*70/100</f>
        <v>6135.5476</v>
      </c>
      <c r="F127" s="49">
        <v>57.2272</v>
      </c>
      <c r="G127" s="46">
        <v>5254.58</v>
      </c>
      <c r="H127" s="46">
        <v>3673.44</v>
      </c>
    </row>
    <row r="128" spans="1:8" ht="12">
      <c r="A128" s="30" t="s">
        <v>162</v>
      </c>
      <c r="B128" s="35"/>
      <c r="C128" s="49">
        <v>0</v>
      </c>
      <c r="D128" s="46">
        <v>0</v>
      </c>
      <c r="E128" s="53">
        <v>0</v>
      </c>
      <c r="F128" s="49">
        <v>0.8571</v>
      </c>
      <c r="G128" s="46">
        <v>107.3</v>
      </c>
      <c r="H128" s="46">
        <v>75.12</v>
      </c>
    </row>
    <row r="129" spans="1:8" s="4" customFormat="1" ht="12">
      <c r="A129" s="29" t="s">
        <v>139</v>
      </c>
      <c r="B129" s="23">
        <v>202</v>
      </c>
      <c r="C129" s="22">
        <f aca="true" t="shared" si="7" ref="C129:H129">SUM(C127:C128)</f>
        <v>67.4236</v>
      </c>
      <c r="D129" s="24">
        <f t="shared" si="7"/>
        <v>8765.068</v>
      </c>
      <c r="E129" s="25">
        <f t="shared" si="7"/>
        <v>6135.5476</v>
      </c>
      <c r="F129" s="22">
        <f t="shared" si="7"/>
        <v>58.084300000000006</v>
      </c>
      <c r="G129" s="24">
        <f t="shared" si="7"/>
        <v>5361.88</v>
      </c>
      <c r="H129" s="24">
        <f t="shared" si="7"/>
        <v>3748.56</v>
      </c>
    </row>
    <row r="130" spans="1:8" s="4" customFormat="1" ht="12">
      <c r="A130" s="29"/>
      <c r="B130" s="7"/>
      <c r="C130" s="41"/>
      <c r="D130" s="42"/>
      <c r="E130" s="43"/>
      <c r="F130" s="41"/>
      <c r="G130" s="42"/>
      <c r="H130" s="42"/>
    </row>
    <row r="131" spans="1:8" ht="12">
      <c r="A131" s="30" t="s">
        <v>131</v>
      </c>
      <c r="B131" s="35"/>
      <c r="C131" s="49">
        <v>16.2964</v>
      </c>
      <c r="D131" s="46">
        <f>C131*100</f>
        <v>1629.6399999999999</v>
      </c>
      <c r="E131" s="53">
        <f>D131*70/100</f>
        <v>1140.7479999999998</v>
      </c>
      <c r="F131" s="49">
        <v>13.1698</v>
      </c>
      <c r="G131" s="46">
        <v>789.99</v>
      </c>
      <c r="H131" s="46">
        <v>547.8</v>
      </c>
    </row>
    <row r="132" spans="1:8" ht="12">
      <c r="A132" s="30" t="s">
        <v>165</v>
      </c>
      <c r="B132" s="35"/>
      <c r="C132" s="49">
        <v>0</v>
      </c>
      <c r="D132" s="46">
        <v>0</v>
      </c>
      <c r="E132" s="53">
        <v>0</v>
      </c>
      <c r="F132" s="49">
        <v>1.4173</v>
      </c>
      <c r="G132" s="46">
        <v>141.73</v>
      </c>
      <c r="H132" s="46">
        <v>99.21</v>
      </c>
    </row>
    <row r="133" spans="1:8" s="4" customFormat="1" ht="12">
      <c r="A133" s="29" t="s">
        <v>131</v>
      </c>
      <c r="B133" s="23">
        <v>24</v>
      </c>
      <c r="C133" s="22">
        <f aca="true" t="shared" si="8" ref="C133:H133">SUM(C131:C132)</f>
        <v>16.2964</v>
      </c>
      <c r="D133" s="24">
        <f t="shared" si="8"/>
        <v>1629.6399999999999</v>
      </c>
      <c r="E133" s="25">
        <f t="shared" si="8"/>
        <v>1140.7479999999998</v>
      </c>
      <c r="F133" s="22">
        <f t="shared" si="8"/>
        <v>14.5871</v>
      </c>
      <c r="G133" s="24">
        <f t="shared" si="8"/>
        <v>931.72</v>
      </c>
      <c r="H133" s="24">
        <f t="shared" si="8"/>
        <v>647.01</v>
      </c>
    </row>
    <row r="134" spans="1:8" s="4" customFormat="1" ht="12">
      <c r="A134" s="29"/>
      <c r="B134" s="7"/>
      <c r="C134" s="41"/>
      <c r="D134" s="42"/>
      <c r="E134" s="43"/>
      <c r="F134" s="41"/>
      <c r="G134" s="42"/>
      <c r="H134" s="42"/>
    </row>
    <row r="135" spans="1:8" ht="12">
      <c r="A135" s="30" t="s">
        <v>70</v>
      </c>
      <c r="B135" s="35"/>
      <c r="C135" s="49">
        <v>13.3819</v>
      </c>
      <c r="D135" s="46">
        <f>C135*100</f>
        <v>1338.19</v>
      </c>
      <c r="E135" s="53">
        <f>D135*70/100</f>
        <v>936.7330000000001</v>
      </c>
      <c r="F135" s="49">
        <v>11.668</v>
      </c>
      <c r="G135" s="46">
        <v>951.4</v>
      </c>
      <c r="H135" s="46">
        <v>665.46</v>
      </c>
    </row>
    <row r="136" spans="1:8" ht="12">
      <c r="A136" s="30" t="s">
        <v>163</v>
      </c>
      <c r="B136" s="35"/>
      <c r="C136" s="49">
        <v>0</v>
      </c>
      <c r="D136" s="46">
        <v>0</v>
      </c>
      <c r="E136" s="53">
        <v>0</v>
      </c>
      <c r="F136" s="49">
        <v>1.0295</v>
      </c>
      <c r="G136" s="46">
        <v>102.93</v>
      </c>
      <c r="H136" s="46">
        <v>72.05</v>
      </c>
    </row>
    <row r="137" spans="1:8" s="4" customFormat="1" ht="12">
      <c r="A137" s="29" t="s">
        <v>70</v>
      </c>
      <c r="B137" s="23">
        <v>48</v>
      </c>
      <c r="C137" s="22">
        <f aca="true" t="shared" si="9" ref="C137:H137">SUM(C135:C136)</f>
        <v>13.3819</v>
      </c>
      <c r="D137" s="24">
        <f t="shared" si="9"/>
        <v>1338.19</v>
      </c>
      <c r="E137" s="25">
        <f t="shared" si="9"/>
        <v>936.7330000000001</v>
      </c>
      <c r="F137" s="22">
        <f t="shared" si="9"/>
        <v>12.6975</v>
      </c>
      <c r="G137" s="24">
        <f t="shared" si="9"/>
        <v>1054.33</v>
      </c>
      <c r="H137" s="24">
        <f t="shared" si="9"/>
        <v>737.51</v>
      </c>
    </row>
    <row r="138" spans="1:8" s="4" customFormat="1" ht="12">
      <c r="A138" s="29"/>
      <c r="B138" s="7"/>
      <c r="C138" s="41"/>
      <c r="D138" s="42"/>
      <c r="E138" s="43"/>
      <c r="F138" s="41"/>
      <c r="G138" s="42"/>
      <c r="H138" s="42"/>
    </row>
    <row r="139" spans="1:8" ht="12">
      <c r="A139" s="30" t="s">
        <v>130</v>
      </c>
      <c r="B139" s="35"/>
      <c r="C139" s="49">
        <v>63.7302</v>
      </c>
      <c r="D139" s="46">
        <f>C139*125</f>
        <v>7966.275000000001</v>
      </c>
      <c r="E139" s="53">
        <f>D139*70/100</f>
        <v>5576.3925</v>
      </c>
      <c r="F139" s="49">
        <v>52.8961</v>
      </c>
      <c r="G139" s="46">
        <v>4480.93</v>
      </c>
      <c r="H139" s="46">
        <v>3132.17</v>
      </c>
    </row>
    <row r="140" spans="1:8" ht="12">
      <c r="A140" s="30" t="s">
        <v>167</v>
      </c>
      <c r="B140" s="35"/>
      <c r="C140" s="49">
        <v>0</v>
      </c>
      <c r="D140" s="46">
        <v>0</v>
      </c>
      <c r="E140" s="53">
        <v>0</v>
      </c>
      <c r="F140" s="49">
        <v>1.7808</v>
      </c>
      <c r="G140" s="46">
        <v>170.59</v>
      </c>
      <c r="H140" s="46">
        <v>119.42</v>
      </c>
    </row>
    <row r="141" spans="1:8" s="4" customFormat="1" ht="12">
      <c r="A141" s="29" t="s">
        <v>130</v>
      </c>
      <c r="B141" s="23">
        <v>191</v>
      </c>
      <c r="C141" s="22">
        <f aca="true" t="shared" si="10" ref="C141:H141">SUM(C139:C140)</f>
        <v>63.7302</v>
      </c>
      <c r="D141" s="24">
        <f t="shared" si="10"/>
        <v>7966.275000000001</v>
      </c>
      <c r="E141" s="25">
        <f t="shared" si="10"/>
        <v>5576.3925</v>
      </c>
      <c r="F141" s="22">
        <f t="shared" si="10"/>
        <v>54.676899999999996</v>
      </c>
      <c r="G141" s="24">
        <f t="shared" si="10"/>
        <v>4651.52</v>
      </c>
      <c r="H141" s="24">
        <f t="shared" si="10"/>
        <v>3251.59</v>
      </c>
    </row>
    <row r="142" spans="1:8" s="4" customFormat="1" ht="12">
      <c r="A142" s="29"/>
      <c r="B142" s="7"/>
      <c r="C142" s="41"/>
      <c r="D142" s="42"/>
      <c r="E142" s="43"/>
      <c r="F142" s="41"/>
      <c r="G142" s="42"/>
      <c r="H142" s="42"/>
    </row>
    <row r="143" spans="1:8" ht="12">
      <c r="A143" s="30" t="s">
        <v>72</v>
      </c>
      <c r="B143" s="35"/>
      <c r="C143" s="49">
        <v>25.6663</v>
      </c>
      <c r="D143" s="46">
        <f>C143*120</f>
        <v>3079.956</v>
      </c>
      <c r="E143" s="53">
        <f>D143*70/100</f>
        <v>2155.9692</v>
      </c>
      <c r="F143" s="49">
        <v>23.6871</v>
      </c>
      <c r="G143" s="46">
        <v>2090.02</v>
      </c>
      <c r="H143" s="46">
        <v>1458.66</v>
      </c>
    </row>
    <row r="144" spans="1:8" ht="12">
      <c r="A144" s="30" t="s">
        <v>171</v>
      </c>
      <c r="B144" s="35"/>
      <c r="C144" s="49">
        <v>0</v>
      </c>
      <c r="D144" s="46">
        <v>0</v>
      </c>
      <c r="E144" s="53">
        <v>0</v>
      </c>
      <c r="F144" s="49">
        <v>0.4257</v>
      </c>
      <c r="G144" s="46">
        <v>51.02</v>
      </c>
      <c r="H144" s="46">
        <v>35.71</v>
      </c>
    </row>
    <row r="145" spans="1:8" s="4" customFormat="1" ht="12">
      <c r="A145" s="29" t="s">
        <v>72</v>
      </c>
      <c r="B145" s="23">
        <v>76</v>
      </c>
      <c r="C145" s="22">
        <f aca="true" t="shared" si="11" ref="C145:H145">SUM(C143:C144)</f>
        <v>25.6663</v>
      </c>
      <c r="D145" s="24">
        <f t="shared" si="11"/>
        <v>3079.956</v>
      </c>
      <c r="E145" s="25">
        <f t="shared" si="11"/>
        <v>2155.9692</v>
      </c>
      <c r="F145" s="22">
        <f t="shared" si="11"/>
        <v>24.1128</v>
      </c>
      <c r="G145" s="24">
        <f t="shared" si="11"/>
        <v>2141.04</v>
      </c>
      <c r="H145" s="24">
        <f t="shared" si="11"/>
        <v>1494.3700000000001</v>
      </c>
    </row>
    <row r="146" spans="1:8" s="4" customFormat="1" ht="12">
      <c r="A146" s="29"/>
      <c r="B146" s="7"/>
      <c r="C146" s="41"/>
      <c r="D146" s="42"/>
      <c r="E146" s="43"/>
      <c r="F146" s="41"/>
      <c r="G146" s="42"/>
      <c r="H146" s="42"/>
    </row>
    <row r="147" spans="1:8" s="4" customFormat="1" ht="12">
      <c r="A147" s="29" t="s">
        <v>73</v>
      </c>
      <c r="B147" s="23">
        <v>3</v>
      </c>
      <c r="C147" s="22">
        <v>1.2805</v>
      </c>
      <c r="D147" s="24">
        <f>C147*110</f>
        <v>140.855</v>
      </c>
      <c r="E147" s="25">
        <f>D147*70/100</f>
        <v>98.59849999999999</v>
      </c>
      <c r="F147" s="22">
        <v>1.0089</v>
      </c>
      <c r="G147" s="24">
        <v>52.72</v>
      </c>
      <c r="H147" s="24">
        <v>36.9</v>
      </c>
    </row>
    <row r="148" spans="1:8" s="4" customFormat="1" ht="12">
      <c r="A148" s="29"/>
      <c r="B148" s="7"/>
      <c r="C148" s="41"/>
      <c r="D148" s="42"/>
      <c r="E148" s="43"/>
      <c r="F148" s="41"/>
      <c r="G148" s="42"/>
      <c r="H148" s="42"/>
    </row>
    <row r="149" spans="1:8" s="4" customFormat="1" ht="12">
      <c r="A149" s="29" t="s">
        <v>81</v>
      </c>
      <c r="B149" s="23">
        <v>4</v>
      </c>
      <c r="C149" s="22">
        <v>1.4826</v>
      </c>
      <c r="D149" s="24">
        <f>C149*90</f>
        <v>133.434</v>
      </c>
      <c r="E149" s="25">
        <f>D149*70/100</f>
        <v>93.40379999999999</v>
      </c>
      <c r="F149" s="22">
        <v>1.3284</v>
      </c>
      <c r="G149" s="24">
        <v>71.88</v>
      </c>
      <c r="H149" s="24">
        <v>49.45</v>
      </c>
    </row>
    <row r="150" spans="1:8" s="4" customFormat="1" ht="12">
      <c r="A150" s="29"/>
      <c r="B150" s="7"/>
      <c r="C150" s="41"/>
      <c r="D150" s="42"/>
      <c r="E150" s="43"/>
      <c r="F150" s="41"/>
      <c r="G150" s="42"/>
      <c r="H150" s="42"/>
    </row>
    <row r="151" spans="1:8" s="4" customFormat="1" ht="12">
      <c r="A151" s="29" t="s">
        <v>74</v>
      </c>
      <c r="B151" s="23">
        <v>10</v>
      </c>
      <c r="C151" s="22">
        <v>0.9469</v>
      </c>
      <c r="D151" s="24">
        <f>C151*110</f>
        <v>104.15899999999999</v>
      </c>
      <c r="E151" s="25">
        <f>D151*70/100</f>
        <v>72.9113</v>
      </c>
      <c r="F151" s="22">
        <v>0.6258</v>
      </c>
      <c r="G151" s="24">
        <v>62.05</v>
      </c>
      <c r="H151" s="24">
        <v>43.44</v>
      </c>
    </row>
    <row r="152" spans="1:8" s="4" customFormat="1" ht="12">
      <c r="A152" s="29"/>
      <c r="B152" s="7"/>
      <c r="C152" s="41"/>
      <c r="D152" s="42"/>
      <c r="E152" s="43"/>
      <c r="F152" s="41"/>
      <c r="G152" s="42"/>
      <c r="H152" s="42"/>
    </row>
    <row r="153" spans="1:8" s="4" customFormat="1" ht="12">
      <c r="A153" s="23" t="s">
        <v>140</v>
      </c>
      <c r="B153" s="7"/>
      <c r="C153" s="22">
        <v>1.5303</v>
      </c>
      <c r="D153" s="24">
        <f>C153*120</f>
        <v>183.636</v>
      </c>
      <c r="E153" s="25">
        <f>D153*70/100</f>
        <v>128.5452</v>
      </c>
      <c r="F153" s="22">
        <v>0.925</v>
      </c>
      <c r="G153" s="24">
        <v>85</v>
      </c>
      <c r="H153" s="24">
        <v>58.2</v>
      </c>
    </row>
    <row r="154" spans="1:8" s="4" customFormat="1" ht="12">
      <c r="A154" s="29"/>
      <c r="B154" s="7"/>
      <c r="C154" s="41"/>
      <c r="D154" s="42"/>
      <c r="E154" s="43"/>
      <c r="F154" s="41"/>
      <c r="G154" s="42"/>
      <c r="H154" s="42"/>
    </row>
    <row r="155" spans="1:8" s="4" customFormat="1" ht="12">
      <c r="A155" s="29" t="s">
        <v>78</v>
      </c>
      <c r="B155" s="23">
        <v>13</v>
      </c>
      <c r="C155" s="22">
        <v>9.4065</v>
      </c>
      <c r="D155" s="24">
        <f>C155*100</f>
        <v>940.65</v>
      </c>
      <c r="E155" s="25">
        <f>D155*70/100</f>
        <v>658.455</v>
      </c>
      <c r="F155" s="22">
        <v>8.4158</v>
      </c>
      <c r="G155" s="24">
        <v>660.33</v>
      </c>
      <c r="H155" s="24">
        <v>457.77</v>
      </c>
    </row>
    <row r="156" spans="1:8" s="4" customFormat="1" ht="12">
      <c r="A156" s="29"/>
      <c r="B156" s="7"/>
      <c r="C156" s="41"/>
      <c r="D156" s="42"/>
      <c r="E156" s="43"/>
      <c r="F156" s="41"/>
      <c r="G156" s="42"/>
      <c r="H156" s="42"/>
    </row>
    <row r="157" spans="1:8" s="4" customFormat="1" ht="12">
      <c r="A157" s="29" t="s">
        <v>76</v>
      </c>
      <c r="B157" s="23">
        <v>5</v>
      </c>
      <c r="C157" s="22">
        <v>0.7921</v>
      </c>
      <c r="D157" s="24">
        <f>C157*100</f>
        <v>79.21000000000001</v>
      </c>
      <c r="E157" s="25">
        <f>D157*70/100</f>
        <v>55.44700000000001</v>
      </c>
      <c r="F157" s="22">
        <v>0.349</v>
      </c>
      <c r="G157" s="24">
        <v>22.13</v>
      </c>
      <c r="H157" s="24">
        <v>15.45</v>
      </c>
    </row>
    <row r="158" spans="1:8" s="4" customFormat="1" ht="12">
      <c r="A158" s="29"/>
      <c r="B158" s="7"/>
      <c r="C158" s="41"/>
      <c r="D158" s="42"/>
      <c r="E158" s="43"/>
      <c r="F158" s="41"/>
      <c r="G158" s="42"/>
      <c r="H158" s="42"/>
    </row>
    <row r="159" spans="1:8" s="4" customFormat="1" ht="12">
      <c r="A159" s="29" t="s">
        <v>79</v>
      </c>
      <c r="B159" s="23">
        <v>3</v>
      </c>
      <c r="C159" s="22">
        <v>1.1418</v>
      </c>
      <c r="D159" s="24">
        <f>C159*100</f>
        <v>114.17999999999999</v>
      </c>
      <c r="E159" s="25">
        <f>D159*70/100</f>
        <v>79.92599999999999</v>
      </c>
      <c r="F159" s="22">
        <v>1.1418</v>
      </c>
      <c r="G159" s="24">
        <v>92.39</v>
      </c>
      <c r="H159" s="24">
        <v>64</v>
      </c>
    </row>
    <row r="160" spans="1:8" s="4" customFormat="1" ht="12">
      <c r="A160" s="29"/>
      <c r="B160" s="7"/>
      <c r="C160" s="41"/>
      <c r="D160" s="42"/>
      <c r="E160" s="43"/>
      <c r="F160" s="41"/>
      <c r="G160" s="42"/>
      <c r="H160" s="42"/>
    </row>
    <row r="161" spans="1:8" s="4" customFormat="1" ht="12">
      <c r="A161" s="29" t="s">
        <v>75</v>
      </c>
      <c r="B161" s="23">
        <v>36</v>
      </c>
      <c r="C161" s="22">
        <v>5.9943</v>
      </c>
      <c r="D161" s="24">
        <f>C161*110</f>
        <v>659.373</v>
      </c>
      <c r="E161" s="25">
        <f>D161*70/100</f>
        <v>461.5611</v>
      </c>
      <c r="F161" s="22">
        <v>4.9515</v>
      </c>
      <c r="G161" s="24">
        <v>421.48</v>
      </c>
      <c r="H161" s="24">
        <v>289.85</v>
      </c>
    </row>
    <row r="162" spans="1:8" s="4" customFormat="1" ht="12">
      <c r="A162" s="29"/>
      <c r="B162" s="7"/>
      <c r="C162" s="41"/>
      <c r="D162" s="42"/>
      <c r="E162" s="43"/>
      <c r="F162" s="41"/>
      <c r="G162" s="42"/>
      <c r="H162" s="42"/>
    </row>
    <row r="163" spans="1:8" s="4" customFormat="1" ht="12">
      <c r="A163" s="29" t="s">
        <v>77</v>
      </c>
      <c r="B163" s="23">
        <v>38</v>
      </c>
      <c r="C163" s="22">
        <v>13.0838</v>
      </c>
      <c r="D163" s="24">
        <f>C163*80</f>
        <v>1046.704</v>
      </c>
      <c r="E163" s="25">
        <f>D163*70/100</f>
        <v>732.6928</v>
      </c>
      <c r="F163" s="22">
        <v>10.4062</v>
      </c>
      <c r="G163" s="24">
        <v>586.16</v>
      </c>
      <c r="H163" s="24">
        <v>398.68</v>
      </c>
    </row>
    <row r="164" spans="1:8" s="4" customFormat="1" ht="12">
      <c r="A164" s="29"/>
      <c r="B164" s="7"/>
      <c r="C164" s="41"/>
      <c r="D164" s="42"/>
      <c r="E164" s="43"/>
      <c r="F164" s="41"/>
      <c r="G164" s="42"/>
      <c r="H164" s="42"/>
    </row>
    <row r="165" spans="1:8" s="4" customFormat="1" ht="12">
      <c r="A165" s="29" t="s">
        <v>80</v>
      </c>
      <c r="B165" s="23">
        <v>41</v>
      </c>
      <c r="C165" s="22">
        <v>5.3205</v>
      </c>
      <c r="D165" s="24">
        <f>C165*120</f>
        <v>638.46</v>
      </c>
      <c r="E165" s="25">
        <f>D165*70/100</f>
        <v>446.922</v>
      </c>
      <c r="F165" s="22">
        <v>2.9353</v>
      </c>
      <c r="G165" s="24">
        <v>259.41</v>
      </c>
      <c r="H165" s="24">
        <v>181.6</v>
      </c>
    </row>
    <row r="166" spans="1:8" s="4" customFormat="1" ht="12">
      <c r="A166" s="29"/>
      <c r="B166" s="7"/>
      <c r="C166" s="41"/>
      <c r="D166" s="42"/>
      <c r="E166" s="43"/>
      <c r="F166" s="41"/>
      <c r="G166" s="42"/>
      <c r="H166" s="42"/>
    </row>
    <row r="167" spans="1:8" s="4" customFormat="1" ht="12">
      <c r="A167" s="29" t="s">
        <v>86</v>
      </c>
      <c r="B167" s="23">
        <v>11</v>
      </c>
      <c r="C167" s="22">
        <v>0.0378</v>
      </c>
      <c r="D167" s="24">
        <f>C167*150</f>
        <v>5.67</v>
      </c>
      <c r="E167" s="25">
        <f>D167*70/100</f>
        <v>3.969</v>
      </c>
      <c r="F167" s="22">
        <v>0</v>
      </c>
      <c r="G167" s="24">
        <v>0</v>
      </c>
      <c r="H167" s="24">
        <v>0</v>
      </c>
    </row>
    <row r="168" spans="1:8" s="4" customFormat="1" ht="12">
      <c r="A168" s="29"/>
      <c r="B168" s="7"/>
      <c r="C168" s="41"/>
      <c r="D168" s="42"/>
      <c r="E168" s="43"/>
      <c r="F168" s="41"/>
      <c r="G168" s="42"/>
      <c r="H168" s="42"/>
    </row>
    <row r="169" spans="1:8" s="4" customFormat="1" ht="12">
      <c r="A169" s="29" t="s">
        <v>281</v>
      </c>
      <c r="B169" s="7"/>
      <c r="C169" s="22">
        <v>0.0663</v>
      </c>
      <c r="D169" s="24">
        <f>C169*150</f>
        <v>9.945</v>
      </c>
      <c r="E169" s="25">
        <f>D169*70/100</f>
        <v>6.9615</v>
      </c>
      <c r="F169" s="22">
        <v>0</v>
      </c>
      <c r="G169" s="24">
        <v>0</v>
      </c>
      <c r="H169" s="24">
        <v>0</v>
      </c>
    </row>
    <row r="170" spans="1:8" s="4" customFormat="1" ht="12">
      <c r="A170" s="31" t="s">
        <v>137</v>
      </c>
      <c r="B170" s="6"/>
      <c r="C170" s="63">
        <f aca="true" t="shared" si="12" ref="C170:H170">SUM(C145:C169,C141,C137,C133,C129,C123:C125,C118,C113,C109,C101:C105,C97,C93,C89,C85:C87,C81,C74:C76,C69,C65,C57:C59,C50:C52,C45,C35:C41,C31,C26,C19:C21,C15,C3)</f>
        <v>5224.702700000001</v>
      </c>
      <c r="D170" s="64">
        <f t="shared" si="12"/>
        <v>665748.9039999999</v>
      </c>
      <c r="E170" s="65">
        <f t="shared" si="12"/>
        <v>466024.2328</v>
      </c>
      <c r="F170" s="63">
        <f t="shared" si="12"/>
        <v>4925.754</v>
      </c>
      <c r="G170" s="64">
        <f t="shared" si="12"/>
        <v>453730.11</v>
      </c>
      <c r="H170" s="64">
        <f t="shared" si="12"/>
        <v>317009.2299999999</v>
      </c>
    </row>
    <row r="171" spans="1:8" ht="12">
      <c r="A171" s="29" t="s">
        <v>95</v>
      </c>
      <c r="B171" s="26">
        <v>0</v>
      </c>
      <c r="C171" s="49">
        <v>0</v>
      </c>
      <c r="D171" s="60">
        <v>0</v>
      </c>
      <c r="E171" s="53">
        <f>D171*80/100</f>
        <v>0</v>
      </c>
      <c r="F171" s="13">
        <v>0.5301</v>
      </c>
      <c r="G171" s="46">
        <v>59.17</v>
      </c>
      <c r="H171" s="46">
        <v>44.89</v>
      </c>
    </row>
    <row r="172" spans="1:8" ht="12">
      <c r="A172" s="29" t="s">
        <v>278</v>
      </c>
      <c r="B172" s="26"/>
      <c r="C172" s="49">
        <v>0</v>
      </c>
      <c r="D172" s="60">
        <v>0</v>
      </c>
      <c r="E172" s="53">
        <v>0</v>
      </c>
      <c r="F172" s="13">
        <v>1.3126</v>
      </c>
      <c r="G172" s="46">
        <v>63.69</v>
      </c>
      <c r="H172" s="46">
        <v>48.81</v>
      </c>
    </row>
    <row r="173" spans="1:8" ht="12">
      <c r="A173" s="29" t="s">
        <v>248</v>
      </c>
      <c r="B173" s="26"/>
      <c r="C173" s="49">
        <v>0</v>
      </c>
      <c r="D173" s="60">
        <v>0</v>
      </c>
      <c r="E173" s="53">
        <v>0</v>
      </c>
      <c r="F173" s="13">
        <v>0.4561</v>
      </c>
      <c r="G173" s="46">
        <v>30</v>
      </c>
      <c r="H173" s="46">
        <v>20</v>
      </c>
    </row>
    <row r="174" spans="1:8" ht="12">
      <c r="A174" s="29" t="s">
        <v>149</v>
      </c>
      <c r="B174" s="26">
        <v>1</v>
      </c>
      <c r="C174" s="49">
        <v>8.0041</v>
      </c>
      <c r="D174" s="46">
        <f>C174*180</f>
        <v>1440.7379999999998</v>
      </c>
      <c r="E174" s="53">
        <f>D174*80/100</f>
        <v>1152.5903999999998</v>
      </c>
      <c r="F174" s="13">
        <v>1.9111</v>
      </c>
      <c r="G174" s="46">
        <v>57.99</v>
      </c>
      <c r="H174" s="46">
        <v>42.1</v>
      </c>
    </row>
    <row r="175" spans="1:8" s="4" customFormat="1" ht="12">
      <c r="A175" s="29" t="s">
        <v>265</v>
      </c>
      <c r="B175" s="23"/>
      <c r="C175" s="49">
        <v>0</v>
      </c>
      <c r="D175" s="60">
        <v>0</v>
      </c>
      <c r="E175" s="53">
        <v>0</v>
      </c>
      <c r="F175" s="13">
        <v>0.1771</v>
      </c>
      <c r="G175" s="46">
        <v>4</v>
      </c>
      <c r="H175" s="46">
        <v>2.4</v>
      </c>
    </row>
    <row r="176" spans="1:8" ht="12">
      <c r="A176" s="29" t="s">
        <v>237</v>
      </c>
      <c r="B176" s="26"/>
      <c r="C176" s="49">
        <v>0</v>
      </c>
      <c r="D176" s="46">
        <v>0</v>
      </c>
      <c r="E176" s="53">
        <v>0</v>
      </c>
      <c r="F176" s="13">
        <v>0.5617</v>
      </c>
      <c r="G176" s="46">
        <v>58</v>
      </c>
      <c r="H176" s="46">
        <v>39.96</v>
      </c>
    </row>
    <row r="177" spans="1:8" ht="12">
      <c r="A177" s="29" t="s">
        <v>266</v>
      </c>
      <c r="B177" s="26"/>
      <c r="C177" s="49">
        <v>0.2379</v>
      </c>
      <c r="D177" s="46">
        <f>C177*180</f>
        <v>42.822</v>
      </c>
      <c r="E177" s="53">
        <f>D177*80/100</f>
        <v>34.257600000000004</v>
      </c>
      <c r="F177" s="13">
        <v>0.2379</v>
      </c>
      <c r="G177" s="46">
        <v>10</v>
      </c>
      <c r="H177" s="46">
        <v>8</v>
      </c>
    </row>
    <row r="178" spans="1:8" ht="12">
      <c r="A178" s="29" t="s">
        <v>267</v>
      </c>
      <c r="B178" s="26"/>
      <c r="C178" s="49">
        <v>0</v>
      </c>
      <c r="D178" s="46">
        <v>0</v>
      </c>
      <c r="E178" s="53">
        <v>0</v>
      </c>
      <c r="F178" s="13">
        <v>0.771</v>
      </c>
      <c r="G178" s="46">
        <v>41.3</v>
      </c>
      <c r="H178" s="46">
        <v>29.97</v>
      </c>
    </row>
    <row r="179" spans="1:8" ht="12">
      <c r="A179" s="29" t="s">
        <v>246</v>
      </c>
      <c r="B179" s="26"/>
      <c r="C179" s="49">
        <v>0</v>
      </c>
      <c r="D179" s="46">
        <v>0</v>
      </c>
      <c r="E179" s="53">
        <v>0</v>
      </c>
      <c r="F179" s="13">
        <v>0.8926</v>
      </c>
      <c r="G179" s="46">
        <v>35.7</v>
      </c>
      <c r="H179" s="46">
        <v>26.26</v>
      </c>
    </row>
    <row r="180" spans="1:8" ht="12">
      <c r="A180" s="29" t="s">
        <v>197</v>
      </c>
      <c r="B180" s="26"/>
      <c r="C180" s="49">
        <v>0</v>
      </c>
      <c r="D180" s="46">
        <v>0</v>
      </c>
      <c r="E180" s="53">
        <v>0</v>
      </c>
      <c r="F180" s="13">
        <v>1.1886</v>
      </c>
      <c r="G180" s="46">
        <v>61.6</v>
      </c>
      <c r="H180" s="46">
        <v>44.15</v>
      </c>
    </row>
    <row r="181" spans="1:8" ht="12">
      <c r="A181" s="29" t="s">
        <v>238</v>
      </c>
      <c r="B181" s="26"/>
      <c r="C181" s="49">
        <v>0</v>
      </c>
      <c r="D181" s="46">
        <v>0</v>
      </c>
      <c r="E181" s="53">
        <v>0</v>
      </c>
      <c r="F181" s="13">
        <v>0.8166</v>
      </c>
      <c r="G181" s="46">
        <v>100.96</v>
      </c>
      <c r="H181" s="46">
        <v>74.44</v>
      </c>
    </row>
    <row r="182" spans="1:8" ht="12">
      <c r="A182" s="29" t="s">
        <v>268</v>
      </c>
      <c r="B182" s="26"/>
      <c r="C182" s="49">
        <v>0</v>
      </c>
      <c r="D182" s="46">
        <v>0</v>
      </c>
      <c r="E182" s="53">
        <v>0</v>
      </c>
      <c r="F182" s="13">
        <v>0.0224</v>
      </c>
      <c r="G182" s="46">
        <v>10.5</v>
      </c>
      <c r="H182" s="46">
        <v>7.85</v>
      </c>
    </row>
    <row r="183" spans="1:8" ht="12">
      <c r="A183" s="29" t="s">
        <v>269</v>
      </c>
      <c r="B183" s="26"/>
      <c r="C183" s="49">
        <v>0</v>
      </c>
      <c r="D183" s="46">
        <v>0</v>
      </c>
      <c r="E183" s="53">
        <v>0</v>
      </c>
      <c r="F183" s="13">
        <v>0.473</v>
      </c>
      <c r="G183" s="46">
        <v>53</v>
      </c>
      <c r="H183" s="46">
        <v>33.02</v>
      </c>
    </row>
    <row r="184" spans="1:8" ht="12">
      <c r="A184" s="29" t="s">
        <v>247</v>
      </c>
      <c r="B184" s="26"/>
      <c r="C184" s="49">
        <v>0.2123</v>
      </c>
      <c r="D184" s="46">
        <f>C184*180</f>
        <v>38.214</v>
      </c>
      <c r="E184" s="53">
        <f>D184*80/100</f>
        <v>30.571199999999997</v>
      </c>
      <c r="F184" s="13">
        <v>0.4082</v>
      </c>
      <c r="G184" s="46">
        <v>30.16</v>
      </c>
      <c r="H184" s="46">
        <v>24.13</v>
      </c>
    </row>
    <row r="185" spans="1:8" ht="12">
      <c r="A185" s="29" t="s">
        <v>279</v>
      </c>
      <c r="B185" s="26"/>
      <c r="C185" s="49">
        <v>0</v>
      </c>
      <c r="D185" s="60">
        <v>0</v>
      </c>
      <c r="E185" s="53">
        <v>0</v>
      </c>
      <c r="F185" s="13">
        <v>0.0327</v>
      </c>
      <c r="G185" s="46">
        <v>3</v>
      </c>
      <c r="H185" s="46">
        <v>1.8</v>
      </c>
    </row>
    <row r="186" spans="1:8" ht="12">
      <c r="A186" s="29" t="s">
        <v>150</v>
      </c>
      <c r="B186" s="26">
        <v>1</v>
      </c>
      <c r="C186" s="49">
        <v>2.7999</v>
      </c>
      <c r="D186" s="46">
        <f>C186*180</f>
        <v>503.982</v>
      </c>
      <c r="E186" s="53">
        <f>D186*80/100</f>
        <v>403.1856</v>
      </c>
      <c r="F186" s="13">
        <v>0</v>
      </c>
      <c r="G186" s="46">
        <v>0</v>
      </c>
      <c r="H186" s="46">
        <v>0</v>
      </c>
    </row>
    <row r="187" spans="1:8" ht="12">
      <c r="A187" s="52" t="s">
        <v>273</v>
      </c>
      <c r="C187" s="49">
        <v>0</v>
      </c>
      <c r="D187" s="46">
        <f>C187*180</f>
        <v>0</v>
      </c>
      <c r="E187" s="53">
        <f>D187*80/100</f>
        <v>0</v>
      </c>
      <c r="F187" s="13">
        <v>0.9249</v>
      </c>
      <c r="G187" s="48">
        <v>42.67</v>
      </c>
      <c r="H187" s="48">
        <v>28.11</v>
      </c>
    </row>
    <row r="188" spans="1:8" ht="12">
      <c r="A188" s="29" t="s">
        <v>195</v>
      </c>
      <c r="B188" s="26">
        <v>5</v>
      </c>
      <c r="C188" s="49">
        <v>0</v>
      </c>
      <c r="D188" s="46">
        <v>0</v>
      </c>
      <c r="E188" s="53">
        <f aca="true" t="shared" si="13" ref="E188:E195">D188*80/100</f>
        <v>0</v>
      </c>
      <c r="F188" s="13">
        <v>1.276141</v>
      </c>
      <c r="G188" s="46">
        <v>655.72</v>
      </c>
      <c r="H188" s="46">
        <v>523.75</v>
      </c>
    </row>
    <row r="189" spans="1:8" ht="12">
      <c r="A189" s="29" t="s">
        <v>196</v>
      </c>
      <c r="B189" s="26">
        <v>0</v>
      </c>
      <c r="C189" s="49">
        <v>0</v>
      </c>
      <c r="D189" s="46">
        <f>C189*180</f>
        <v>0</v>
      </c>
      <c r="E189" s="53">
        <f>D189*80/100</f>
        <v>0</v>
      </c>
      <c r="F189" s="13">
        <v>0.2149</v>
      </c>
      <c r="G189" s="46">
        <v>61.46</v>
      </c>
      <c r="H189" s="46">
        <v>48.38</v>
      </c>
    </row>
    <row r="190" spans="1:8" ht="12">
      <c r="A190" s="29" t="s">
        <v>280</v>
      </c>
      <c r="B190" s="26"/>
      <c r="C190" s="49">
        <v>0</v>
      </c>
      <c r="D190" s="46">
        <f>C190*180</f>
        <v>0</v>
      </c>
      <c r="E190" s="53">
        <f>D190*80/100</f>
        <v>0</v>
      </c>
      <c r="F190" s="13">
        <v>0.0289</v>
      </c>
      <c r="G190" s="46">
        <v>3.25</v>
      </c>
      <c r="H190" s="46">
        <v>2.2</v>
      </c>
    </row>
    <row r="191" spans="1:8" ht="12">
      <c r="A191" s="29" t="s">
        <v>274</v>
      </c>
      <c r="B191" s="26"/>
      <c r="C191" s="49">
        <v>0</v>
      </c>
      <c r="D191" s="46">
        <f>C191*180</f>
        <v>0</v>
      </c>
      <c r="E191" s="53">
        <f>D191*80/100</f>
        <v>0</v>
      </c>
      <c r="F191" s="13">
        <v>0.5334</v>
      </c>
      <c r="G191" s="46">
        <v>38.2</v>
      </c>
      <c r="H191" s="46">
        <v>27.49</v>
      </c>
    </row>
    <row r="192" spans="1:8" ht="12">
      <c r="A192" s="29" t="s">
        <v>275</v>
      </c>
      <c r="B192" s="26"/>
      <c r="C192" s="49">
        <v>0</v>
      </c>
      <c r="D192" s="46">
        <f>C192*180</f>
        <v>0</v>
      </c>
      <c r="E192" s="53">
        <f>D192*80/100</f>
        <v>0</v>
      </c>
      <c r="F192" s="13">
        <v>0.1304</v>
      </c>
      <c r="G192" s="46">
        <v>6.54</v>
      </c>
      <c r="H192" s="46">
        <v>4</v>
      </c>
    </row>
    <row r="193" spans="1:8" ht="12">
      <c r="A193" s="29" t="s">
        <v>102</v>
      </c>
      <c r="B193" s="26">
        <v>0</v>
      </c>
      <c r="C193" s="49">
        <v>0</v>
      </c>
      <c r="D193" s="46">
        <f>C193*190</f>
        <v>0</v>
      </c>
      <c r="E193" s="53">
        <f t="shared" si="13"/>
        <v>0</v>
      </c>
      <c r="F193" s="13">
        <v>3.318</v>
      </c>
      <c r="G193" s="46">
        <v>1409.03</v>
      </c>
      <c r="H193" s="46">
        <v>1121.19</v>
      </c>
    </row>
    <row r="194" spans="1:8" ht="12">
      <c r="A194" s="29" t="s">
        <v>194</v>
      </c>
      <c r="B194" s="26">
        <v>2</v>
      </c>
      <c r="C194" s="49">
        <v>0</v>
      </c>
      <c r="D194" s="46">
        <f>C194*190</f>
        <v>0</v>
      </c>
      <c r="E194" s="53">
        <f t="shared" si="13"/>
        <v>0</v>
      </c>
      <c r="F194" s="13">
        <v>0.0525</v>
      </c>
      <c r="G194" s="46">
        <v>239.84</v>
      </c>
      <c r="H194" s="46">
        <v>191.86</v>
      </c>
    </row>
    <row r="195" spans="1:8" ht="12">
      <c r="A195" s="29" t="s">
        <v>193</v>
      </c>
      <c r="B195" s="26">
        <v>0</v>
      </c>
      <c r="C195" s="49">
        <v>0</v>
      </c>
      <c r="D195" s="60">
        <v>0</v>
      </c>
      <c r="E195" s="53">
        <f t="shared" si="13"/>
        <v>0</v>
      </c>
      <c r="F195" s="13">
        <v>1.4643</v>
      </c>
      <c r="G195" s="46">
        <v>175.81</v>
      </c>
      <c r="H195" s="46">
        <v>127.75</v>
      </c>
    </row>
    <row r="196" spans="1:8" ht="12">
      <c r="A196" s="29" t="s">
        <v>276</v>
      </c>
      <c r="B196" s="26"/>
      <c r="C196" s="49">
        <v>0.9041</v>
      </c>
      <c r="D196" s="46">
        <f>C196*180</f>
        <v>162.738</v>
      </c>
      <c r="E196" s="53">
        <f>D196*80/100</f>
        <v>130.1904</v>
      </c>
      <c r="F196" s="13">
        <v>0.3155</v>
      </c>
      <c r="G196" s="46">
        <v>24.32</v>
      </c>
      <c r="H196" s="46">
        <v>16</v>
      </c>
    </row>
    <row r="197" spans="1:8" s="4" customFormat="1" ht="12">
      <c r="A197" s="39" t="s">
        <v>94</v>
      </c>
      <c r="B197" s="40"/>
      <c r="C197" s="63">
        <f aca="true" t="shared" si="14" ref="C197:H197">SUM(C171:C196)</f>
        <v>12.1583</v>
      </c>
      <c r="D197" s="64">
        <f>SUM(D171:D196)</f>
        <v>2188.4939999999997</v>
      </c>
      <c r="E197" s="65">
        <f t="shared" si="14"/>
        <v>1750.7951999999998</v>
      </c>
      <c r="F197" s="63">
        <f t="shared" si="14"/>
        <v>18.050641</v>
      </c>
      <c r="G197" s="64">
        <f t="shared" si="14"/>
        <v>3275.9100000000003</v>
      </c>
      <c r="H197" s="64">
        <f t="shared" si="14"/>
        <v>2538.5100000000007</v>
      </c>
    </row>
    <row r="198" spans="1:8" ht="12">
      <c r="A198" s="29" t="s">
        <v>192</v>
      </c>
      <c r="B198" s="26">
        <v>0</v>
      </c>
      <c r="C198" s="49">
        <v>0.1775</v>
      </c>
      <c r="D198" s="46">
        <f>C198*195</f>
        <v>34.6125</v>
      </c>
      <c r="E198" s="53">
        <f aca="true" t="shared" si="15" ref="E198:E221">D198*80/100</f>
        <v>27.69</v>
      </c>
      <c r="F198" s="49">
        <v>0.4348</v>
      </c>
      <c r="G198" s="46">
        <v>116.9</v>
      </c>
      <c r="H198" s="46">
        <v>89.91</v>
      </c>
    </row>
    <row r="199" spans="1:8" ht="12">
      <c r="A199" s="29" t="s">
        <v>175</v>
      </c>
      <c r="B199" s="26">
        <v>0</v>
      </c>
      <c r="C199" s="49">
        <v>0.125</v>
      </c>
      <c r="D199" s="46">
        <f aca="true" t="shared" si="16" ref="D199:D221">C199*195</f>
        <v>24.375</v>
      </c>
      <c r="E199" s="53">
        <f t="shared" si="15"/>
        <v>19.5</v>
      </c>
      <c r="F199" s="49">
        <v>0</v>
      </c>
      <c r="G199" s="46">
        <v>9</v>
      </c>
      <c r="H199" s="46">
        <v>7.2</v>
      </c>
    </row>
    <row r="200" spans="1:8" ht="12">
      <c r="A200" s="29" t="s">
        <v>176</v>
      </c>
      <c r="B200" s="26">
        <v>0</v>
      </c>
      <c r="C200" s="49">
        <v>0.1681</v>
      </c>
      <c r="D200" s="46">
        <f t="shared" si="16"/>
        <v>32.7795</v>
      </c>
      <c r="E200" s="53">
        <f t="shared" si="15"/>
        <v>26.223599999999998</v>
      </c>
      <c r="F200" s="49">
        <v>3.599</v>
      </c>
      <c r="G200" s="46">
        <v>1336.88</v>
      </c>
      <c r="H200" s="46">
        <v>1068.92</v>
      </c>
    </row>
    <row r="201" spans="1:8" ht="12">
      <c r="A201" s="29" t="s">
        <v>191</v>
      </c>
      <c r="B201" s="26">
        <v>0</v>
      </c>
      <c r="C201" s="49">
        <v>0</v>
      </c>
      <c r="D201" s="46">
        <f t="shared" si="16"/>
        <v>0</v>
      </c>
      <c r="E201" s="53">
        <f t="shared" si="15"/>
        <v>0</v>
      </c>
      <c r="F201" s="49">
        <v>0.3263</v>
      </c>
      <c r="G201" s="46">
        <v>75.32</v>
      </c>
      <c r="H201" s="46">
        <v>58.25</v>
      </c>
    </row>
    <row r="202" spans="1:8" ht="12">
      <c r="A202" s="29" t="s">
        <v>177</v>
      </c>
      <c r="B202" s="26">
        <v>0</v>
      </c>
      <c r="C202" s="49">
        <v>0</v>
      </c>
      <c r="D202" s="46">
        <f t="shared" si="16"/>
        <v>0</v>
      </c>
      <c r="E202" s="53">
        <f t="shared" si="15"/>
        <v>0</v>
      </c>
      <c r="F202" s="49">
        <v>0.3795</v>
      </c>
      <c r="G202" s="46">
        <v>38.51</v>
      </c>
      <c r="H202" s="46">
        <v>26.61</v>
      </c>
    </row>
    <row r="203" spans="1:8" ht="12">
      <c r="A203" s="29" t="s">
        <v>284</v>
      </c>
      <c r="B203" s="26"/>
      <c r="C203" s="49">
        <v>1.2941</v>
      </c>
      <c r="D203" s="46">
        <f>C203*195</f>
        <v>252.3495</v>
      </c>
      <c r="E203" s="53">
        <f>D203*80/100</f>
        <v>201.87959999999998</v>
      </c>
      <c r="F203" s="49">
        <v>0</v>
      </c>
      <c r="G203" s="46">
        <v>0</v>
      </c>
      <c r="H203" s="46">
        <v>0</v>
      </c>
    </row>
    <row r="204" spans="1:8" ht="12">
      <c r="A204" s="29" t="s">
        <v>178</v>
      </c>
      <c r="B204" s="26">
        <v>0</v>
      </c>
      <c r="C204" s="49">
        <v>0</v>
      </c>
      <c r="D204" s="46">
        <f t="shared" si="16"/>
        <v>0</v>
      </c>
      <c r="E204" s="53">
        <f t="shared" si="15"/>
        <v>0</v>
      </c>
      <c r="F204" s="49">
        <v>0</v>
      </c>
      <c r="G204" s="46">
        <v>4.51</v>
      </c>
      <c r="H204" s="46">
        <v>3.61</v>
      </c>
    </row>
    <row r="205" spans="1:8" ht="12">
      <c r="A205" s="29" t="s">
        <v>179</v>
      </c>
      <c r="B205" s="26">
        <v>0</v>
      </c>
      <c r="C205" s="49">
        <v>0.0967</v>
      </c>
      <c r="D205" s="46">
        <f t="shared" si="16"/>
        <v>18.8565</v>
      </c>
      <c r="E205" s="53">
        <f t="shared" si="15"/>
        <v>15.0852</v>
      </c>
      <c r="F205" s="49">
        <v>1.118</v>
      </c>
      <c r="G205" s="46">
        <v>70</v>
      </c>
      <c r="H205" s="46">
        <v>51.99</v>
      </c>
    </row>
    <row r="206" spans="1:8" ht="12">
      <c r="A206" s="29" t="s">
        <v>174</v>
      </c>
      <c r="B206" s="26">
        <v>7</v>
      </c>
      <c r="C206" s="49">
        <v>4.5086</v>
      </c>
      <c r="D206" s="46">
        <f t="shared" si="16"/>
        <v>879.177</v>
      </c>
      <c r="E206" s="53">
        <f t="shared" si="15"/>
        <v>703.3416000000001</v>
      </c>
      <c r="F206" s="49">
        <v>0</v>
      </c>
      <c r="G206" s="46">
        <v>0</v>
      </c>
      <c r="H206" s="46">
        <v>0</v>
      </c>
    </row>
    <row r="207" spans="1:8" ht="12">
      <c r="A207" s="29" t="s">
        <v>180</v>
      </c>
      <c r="B207" s="26">
        <v>1</v>
      </c>
      <c r="C207" s="49">
        <v>4.6268</v>
      </c>
      <c r="D207" s="46">
        <f t="shared" si="16"/>
        <v>902.226</v>
      </c>
      <c r="E207" s="53">
        <f t="shared" si="15"/>
        <v>721.7808</v>
      </c>
      <c r="F207" s="49">
        <v>0.5737</v>
      </c>
      <c r="G207" s="46">
        <v>21.85</v>
      </c>
      <c r="H207" s="46">
        <v>15.29</v>
      </c>
    </row>
    <row r="208" spans="1:8" ht="12">
      <c r="A208" s="29" t="s">
        <v>285</v>
      </c>
      <c r="B208" s="26"/>
      <c r="C208" s="49">
        <v>8.1139</v>
      </c>
      <c r="D208" s="46">
        <f>C208*195</f>
        <v>1582.2105</v>
      </c>
      <c r="E208" s="53">
        <f>D208*80/100</f>
        <v>1265.7684</v>
      </c>
      <c r="F208" s="49">
        <v>0</v>
      </c>
      <c r="G208" s="46">
        <v>0</v>
      </c>
      <c r="H208" s="46">
        <v>0</v>
      </c>
    </row>
    <row r="209" spans="1:8" ht="12">
      <c r="A209" s="29" t="s">
        <v>190</v>
      </c>
      <c r="B209" s="26">
        <v>0</v>
      </c>
      <c r="C209" s="49">
        <v>0</v>
      </c>
      <c r="D209" s="46">
        <f>C209*230</f>
        <v>0</v>
      </c>
      <c r="E209" s="53">
        <f t="shared" si="15"/>
        <v>0</v>
      </c>
      <c r="F209" s="13">
        <v>0.9506</v>
      </c>
      <c r="G209" s="14">
        <v>191.6</v>
      </c>
      <c r="H209" s="46">
        <v>153.28</v>
      </c>
    </row>
    <row r="210" spans="1:8" ht="12">
      <c r="A210" s="29" t="s">
        <v>189</v>
      </c>
      <c r="B210" s="26">
        <v>28</v>
      </c>
      <c r="C210" s="49">
        <v>0</v>
      </c>
      <c r="D210" s="46">
        <v>0</v>
      </c>
      <c r="E210" s="53">
        <f t="shared" si="15"/>
        <v>0</v>
      </c>
      <c r="F210" s="13">
        <v>2.9371</v>
      </c>
      <c r="G210" s="14">
        <v>470.98</v>
      </c>
      <c r="H210" s="46">
        <v>372.59</v>
      </c>
    </row>
    <row r="211" spans="1:8" ht="12">
      <c r="A211" s="29" t="s">
        <v>188</v>
      </c>
      <c r="B211" s="26">
        <v>0</v>
      </c>
      <c r="C211" s="49">
        <v>0.5519</v>
      </c>
      <c r="D211" s="46">
        <f t="shared" si="16"/>
        <v>107.62049999999999</v>
      </c>
      <c r="E211" s="53">
        <f t="shared" si="15"/>
        <v>86.09639999999999</v>
      </c>
      <c r="F211" s="49">
        <v>4.2653</v>
      </c>
      <c r="G211" s="46">
        <v>3251.85</v>
      </c>
      <c r="H211" s="46">
        <v>2601.45</v>
      </c>
    </row>
    <row r="212" spans="1:8" ht="12">
      <c r="A212" s="29" t="s">
        <v>181</v>
      </c>
      <c r="B212" s="26">
        <v>0</v>
      </c>
      <c r="C212" s="49">
        <v>0.3577</v>
      </c>
      <c r="D212" s="46">
        <f t="shared" si="16"/>
        <v>69.75150000000001</v>
      </c>
      <c r="E212" s="53">
        <f t="shared" si="15"/>
        <v>55.80120000000001</v>
      </c>
      <c r="F212" s="49">
        <v>0</v>
      </c>
      <c r="G212" s="46">
        <v>0</v>
      </c>
      <c r="H212" s="46">
        <v>0</v>
      </c>
    </row>
    <row r="213" spans="1:8" ht="12">
      <c r="A213" s="29" t="s">
        <v>182</v>
      </c>
      <c r="B213" s="26">
        <v>2</v>
      </c>
      <c r="C213" s="49">
        <v>2.1597</v>
      </c>
      <c r="D213" s="46">
        <f t="shared" si="16"/>
        <v>421.1415</v>
      </c>
      <c r="E213" s="53">
        <f t="shared" si="15"/>
        <v>336.9132</v>
      </c>
      <c r="F213" s="49">
        <v>0</v>
      </c>
      <c r="G213" s="46">
        <v>0</v>
      </c>
      <c r="H213" s="46">
        <v>0</v>
      </c>
    </row>
    <row r="214" spans="1:8" ht="12">
      <c r="A214" s="29" t="s">
        <v>183</v>
      </c>
      <c r="B214" s="26">
        <v>1</v>
      </c>
      <c r="C214" s="49">
        <v>2.3123</v>
      </c>
      <c r="D214" s="46">
        <f t="shared" si="16"/>
        <v>450.8985</v>
      </c>
      <c r="E214" s="53">
        <f t="shared" si="15"/>
        <v>360.71880000000004</v>
      </c>
      <c r="F214" s="49">
        <v>1.2238</v>
      </c>
      <c r="G214" s="46">
        <v>49.2</v>
      </c>
      <c r="H214" s="46">
        <v>34.37</v>
      </c>
    </row>
    <row r="215" spans="1:8" ht="12">
      <c r="A215" s="29" t="s">
        <v>184</v>
      </c>
      <c r="B215" s="26">
        <v>1</v>
      </c>
      <c r="C215" s="49">
        <v>1.0254</v>
      </c>
      <c r="D215" s="46">
        <f t="shared" si="16"/>
        <v>199.95300000000003</v>
      </c>
      <c r="E215" s="53">
        <f t="shared" si="15"/>
        <v>159.9624</v>
      </c>
      <c r="F215" s="49">
        <v>0</v>
      </c>
      <c r="G215" s="46">
        <v>0</v>
      </c>
      <c r="H215" s="46">
        <v>0</v>
      </c>
    </row>
    <row r="216" spans="1:8" ht="12">
      <c r="A216" s="29" t="s">
        <v>185</v>
      </c>
      <c r="B216" s="26">
        <v>6</v>
      </c>
      <c r="C216" s="49">
        <v>1.9605</v>
      </c>
      <c r="D216" s="46">
        <f t="shared" si="16"/>
        <v>382.29749999999996</v>
      </c>
      <c r="E216" s="53">
        <f t="shared" si="15"/>
        <v>305.83799999999997</v>
      </c>
      <c r="F216" s="49">
        <v>0.1833</v>
      </c>
      <c r="G216" s="46">
        <v>6.2</v>
      </c>
      <c r="H216" s="46">
        <v>4.96</v>
      </c>
    </row>
    <row r="217" spans="1:8" ht="12">
      <c r="A217" s="29" t="s">
        <v>286</v>
      </c>
      <c r="B217" s="26"/>
      <c r="C217" s="49">
        <v>1.738</v>
      </c>
      <c r="D217" s="46">
        <f>C217*195</f>
        <v>338.91</v>
      </c>
      <c r="E217" s="53">
        <f>D217*80/100</f>
        <v>271.12800000000004</v>
      </c>
      <c r="F217" s="49">
        <v>0</v>
      </c>
      <c r="G217" s="46">
        <v>0</v>
      </c>
      <c r="H217" s="46">
        <v>0</v>
      </c>
    </row>
    <row r="218" spans="1:8" ht="12">
      <c r="A218" s="29" t="s">
        <v>186</v>
      </c>
      <c r="B218" s="26">
        <v>1</v>
      </c>
      <c r="C218" s="49">
        <v>2.4541</v>
      </c>
      <c r="D218" s="46">
        <f t="shared" si="16"/>
        <v>478.54949999999997</v>
      </c>
      <c r="E218" s="53">
        <f t="shared" si="15"/>
        <v>382.8396</v>
      </c>
      <c r="F218" s="49">
        <v>0.3357</v>
      </c>
      <c r="G218" s="46">
        <v>1080.74</v>
      </c>
      <c r="H218" s="46">
        <v>863.1</v>
      </c>
    </row>
    <row r="219" spans="1:8" ht="12">
      <c r="A219" s="29" t="s">
        <v>232</v>
      </c>
      <c r="B219" s="26">
        <v>5</v>
      </c>
      <c r="C219" s="49">
        <v>0</v>
      </c>
      <c r="D219" s="46">
        <v>0</v>
      </c>
      <c r="E219" s="53">
        <v>0</v>
      </c>
      <c r="F219" s="49">
        <v>0.6587</v>
      </c>
      <c r="G219" s="46">
        <v>419.89</v>
      </c>
      <c r="H219" s="46">
        <v>333.3</v>
      </c>
    </row>
    <row r="220" spans="1:8" ht="12">
      <c r="A220" s="29" t="s">
        <v>233</v>
      </c>
      <c r="B220" s="26">
        <v>1</v>
      </c>
      <c r="C220" s="49">
        <v>0.349</v>
      </c>
      <c r="D220" s="46">
        <f t="shared" si="16"/>
        <v>68.05499999999999</v>
      </c>
      <c r="E220" s="53">
        <f t="shared" si="15"/>
        <v>54.443999999999996</v>
      </c>
      <c r="F220" s="49">
        <v>0.158</v>
      </c>
      <c r="G220" s="46">
        <v>205.42</v>
      </c>
      <c r="H220" s="46">
        <v>164.33</v>
      </c>
    </row>
    <row r="221" spans="1:8" ht="12">
      <c r="A221" s="37" t="s">
        <v>187</v>
      </c>
      <c r="B221" s="38">
        <v>54</v>
      </c>
      <c r="C221" s="58">
        <v>22.3036</v>
      </c>
      <c r="D221" s="50">
        <f t="shared" si="16"/>
        <v>4349.202</v>
      </c>
      <c r="E221" s="61">
        <f t="shared" si="15"/>
        <v>3479.3616</v>
      </c>
      <c r="F221" s="58">
        <v>1.9689</v>
      </c>
      <c r="G221" s="50">
        <v>256.97</v>
      </c>
      <c r="H221" s="50">
        <v>200.46</v>
      </c>
    </row>
    <row r="222" spans="1:8" ht="12">
      <c r="A222" s="29" t="s">
        <v>105</v>
      </c>
      <c r="B222" s="7"/>
      <c r="C222" s="22">
        <f aca="true" t="shared" si="17" ref="C222:H222">SUM(C198:C221)</f>
        <v>54.322900000000004</v>
      </c>
      <c r="D222" s="24">
        <f t="shared" si="17"/>
        <v>10592.965500000002</v>
      </c>
      <c r="E222" s="25">
        <f t="shared" si="17"/>
        <v>8474.3724</v>
      </c>
      <c r="F222" s="22">
        <f t="shared" si="17"/>
        <v>19.1127</v>
      </c>
      <c r="G222" s="24">
        <f t="shared" si="17"/>
        <v>7605.82</v>
      </c>
      <c r="H222" s="24">
        <f t="shared" si="17"/>
        <v>6049.62</v>
      </c>
    </row>
    <row r="223" spans="1:8" ht="12">
      <c r="A223" s="31" t="s">
        <v>135</v>
      </c>
      <c r="B223" s="11"/>
      <c r="C223" s="15">
        <f>SUM(C222,C197)</f>
        <v>66.4812</v>
      </c>
      <c r="D223" s="16">
        <f>D197+D222</f>
        <v>12781.4595</v>
      </c>
      <c r="E223" s="20">
        <f>E197+E222</f>
        <v>10225.1676</v>
      </c>
      <c r="F223" s="15">
        <f>F197+F222</f>
        <v>37.163341</v>
      </c>
      <c r="G223" s="16">
        <f>G197+G222</f>
        <v>10881.73</v>
      </c>
      <c r="H223" s="16">
        <f>SUM(H197,H222)</f>
        <v>8588.130000000001</v>
      </c>
    </row>
    <row r="224" spans="1:8" s="4" customFormat="1" ht="12">
      <c r="A224" s="32" t="s">
        <v>141</v>
      </c>
      <c r="B224" s="12"/>
      <c r="C224" s="17">
        <f aca="true" t="shared" si="18" ref="C224:H224">SUM(C223,C170)</f>
        <v>5291.183900000001</v>
      </c>
      <c r="D224" s="18">
        <f t="shared" si="18"/>
        <v>678530.3634999999</v>
      </c>
      <c r="E224" s="21">
        <f t="shared" si="18"/>
        <v>476249.4004</v>
      </c>
      <c r="F224" s="17">
        <f t="shared" si="18"/>
        <v>4962.917341</v>
      </c>
      <c r="G224" s="18">
        <f t="shared" si="18"/>
        <v>464611.83999999997</v>
      </c>
      <c r="H224" s="18">
        <f t="shared" si="18"/>
        <v>325597.3599999999</v>
      </c>
    </row>
    <row r="225" spans="2:8" ht="12">
      <c r="B225" s="1"/>
      <c r="C225" s="1"/>
      <c r="D225" s="1"/>
      <c r="E225" s="1"/>
      <c r="F225" s="13"/>
      <c r="G225" s="1"/>
      <c r="H225" s="1"/>
    </row>
    <row r="226" spans="1:8" ht="12">
      <c r="A226" s="33" t="s">
        <v>325</v>
      </c>
      <c r="B226" s="1"/>
      <c r="C226" s="13"/>
      <c r="D226" s="1"/>
      <c r="E226" s="1"/>
      <c r="F226" s="13"/>
      <c r="G226" s="13"/>
      <c r="H226" s="14"/>
    </row>
    <row r="227" ht="12">
      <c r="A227" s="33" t="s">
        <v>326</v>
      </c>
    </row>
    <row r="230" ht="12">
      <c r="A230" s="33" t="s">
        <v>331</v>
      </c>
    </row>
    <row r="231" ht="12">
      <c r="A231" s="33" t="s">
        <v>288</v>
      </c>
    </row>
  </sheetData>
  <sheetProtection/>
  <mergeCells count="3">
    <mergeCell ref="B1:C1"/>
    <mergeCell ref="D1:E1"/>
    <mergeCell ref="G1:H1"/>
  </mergeCells>
  <printOptions gridLines="1" horizontalCentered="1"/>
  <pageMargins left="0.15748031496062992" right="0.15748031496062992" top="0.5511811023622047" bottom="0.7480314960629921" header="0.15748031496062992" footer="0.15748031496062992"/>
  <pageSetup horizontalDpi="600" verticalDpi="600" orientation="portrait" paperSize="9" r:id="rId1"/>
  <headerFooter>
    <oddHeader>&amp;C&amp;"Times New Roman,Fett Kursiv"Superficie e produzione dei vini D.O.C. ed I.G.T. dell'Alto Adige</oddHeader>
    <oddFooter>&amp;L&amp;"Times New Roman,Normale"&amp;9ODC_STAT_02_2013_AV_STAT&amp;R&amp;"Times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</cp:lastModifiedBy>
  <cp:lastPrinted>2013-02-06T14:44:01Z</cp:lastPrinted>
  <dcterms:created xsi:type="dcterms:W3CDTF">2007-02-27T08:30:36Z</dcterms:created>
  <dcterms:modified xsi:type="dcterms:W3CDTF">2013-02-06T14:50:48Z</dcterms:modified>
  <cp:category/>
  <cp:version/>
  <cp:contentType/>
  <cp:contentStatus/>
</cp:coreProperties>
</file>