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56" windowHeight="9612" activeTab="1"/>
  </bookViews>
  <sheets>
    <sheet name="DOC_IGT_dt" sheetId="1" r:id="rId1"/>
    <sheet name="DOC_IGT_ital" sheetId="2" r:id="rId2"/>
  </sheets>
  <definedNames/>
  <calcPr fullCalcOnLoad="1"/>
</workbook>
</file>

<file path=xl/sharedStrings.xml><?xml version="1.0" encoding="utf-8"?>
<sst xmlns="http://schemas.openxmlformats.org/spreadsheetml/2006/main" count="354" uniqueCount="322">
  <si>
    <t>Eintragung
Album</t>
  </si>
  <si>
    <t>höchstzulässiger Ertrag</t>
  </si>
  <si>
    <t>Bezeichnung</t>
  </si>
  <si>
    <t>Trauben
 dt</t>
  </si>
  <si>
    <t>Wein hl</t>
  </si>
  <si>
    <t>Südtirol St. Magdalener</t>
  </si>
  <si>
    <t>Südtirol Bozner Leiten</t>
  </si>
  <si>
    <t xml:space="preserve">Südtiroler Chardonnay  </t>
  </si>
  <si>
    <t>Südtiroler Kerner</t>
  </si>
  <si>
    <t>Südtiroler Lagrein</t>
  </si>
  <si>
    <t>Südtiroler Malvasier</t>
  </si>
  <si>
    <t xml:space="preserve">Südtiroler Merlot  </t>
  </si>
  <si>
    <t>Südtiroler Goldmuskateller</t>
  </si>
  <si>
    <t>Südtiroler Rosenmuskateller</t>
  </si>
  <si>
    <t xml:space="preserve">Südtiroler Müller Thurgau  </t>
  </si>
  <si>
    <t>Südtiroler Blauburgunder</t>
  </si>
  <si>
    <t>Südtiroler Riesling</t>
  </si>
  <si>
    <t>Südtiroler Welschriesling</t>
  </si>
  <si>
    <t xml:space="preserve">Südtiroler Sauvignon  </t>
  </si>
  <si>
    <t>Südtiroler Grauvernatsch</t>
  </si>
  <si>
    <t>Südtiroler Gewürztraminer</t>
  </si>
  <si>
    <t>Südtirol Terlaner Weißburgunder</t>
  </si>
  <si>
    <t xml:space="preserve">Südtirol Terlaner Müller Thurgau  </t>
  </si>
  <si>
    <t>Südtirol Terlaner ohne Rebsortenbez.</t>
  </si>
  <si>
    <t xml:space="preserve">Südtirol Terlaner Chardonnay  </t>
  </si>
  <si>
    <t>Südtirol Terlaner Riesling</t>
  </si>
  <si>
    <t>Südtirol Terlaner Welschriesling</t>
  </si>
  <si>
    <t xml:space="preserve">Südtirol Terlaner Sauvignon  </t>
  </si>
  <si>
    <t xml:space="preserve">Südtirol Eisacktaler Klausner Leitacher  </t>
  </si>
  <si>
    <t xml:space="preserve">Südtirol Eisacktaler  Müller Thurgau  </t>
  </si>
  <si>
    <t>Südtirol Eisacktaler Ruländer</t>
  </si>
  <si>
    <t>Südtirol Eisacktaler Riesling</t>
  </si>
  <si>
    <t>Südtirol Eisacktaler Gewürztraminer</t>
  </si>
  <si>
    <t xml:space="preserve">Südtirol Eisacktaler Veltliner  </t>
  </si>
  <si>
    <t xml:space="preserve">Südtirol Vinschgau Chardonnay  </t>
  </si>
  <si>
    <t xml:space="preserve">Südtirol Vinschgau Kerner  </t>
  </si>
  <si>
    <t xml:space="preserve">Südtirol Vinschgau Müller Thurgau  </t>
  </si>
  <si>
    <t>Südtirol Vinschgau Weißburgunder</t>
  </si>
  <si>
    <t>Südtirol Vinschgau Ruländer</t>
  </si>
  <si>
    <t>Südtirol Vinschgau Blauburgunder</t>
  </si>
  <si>
    <t xml:space="preserve">Südtirol Vinschgau Riesling  </t>
  </si>
  <si>
    <t>Südtirol Vinschgau Sauvignon</t>
  </si>
  <si>
    <t>Südtirol Vinschgau Vernatsch</t>
  </si>
  <si>
    <t>Südtirol Vinschgau Gewürztraminer</t>
  </si>
  <si>
    <t>Etschtaler Weiß</t>
  </si>
  <si>
    <t>Etschtaler Rot</t>
  </si>
  <si>
    <t>Iscrizione albo</t>
  </si>
  <si>
    <t>Produzione potenziale</t>
  </si>
  <si>
    <t>Denominazione</t>
  </si>
  <si>
    <t>uva dt</t>
  </si>
  <si>
    <t>Vino hl</t>
  </si>
  <si>
    <t>SAU in produzione all'albo</t>
  </si>
  <si>
    <t>Uva q.li</t>
  </si>
  <si>
    <t xml:space="preserve">Lago di Caldaro  </t>
  </si>
  <si>
    <t xml:space="preserve">Alto Adige Santa Maddalena  </t>
  </si>
  <si>
    <t xml:space="preserve">Alto Adige Colli di Bolzano  </t>
  </si>
  <si>
    <t xml:space="preserve">Alto Adige Chardonnay  </t>
  </si>
  <si>
    <t>Alto Adige Lagrein</t>
  </si>
  <si>
    <t xml:space="preserve">Alto Adige Malvasia  </t>
  </si>
  <si>
    <t xml:space="preserve">Alto Adige Merlot  </t>
  </si>
  <si>
    <t xml:space="preserve">Alto Adige Moscato Giallo  </t>
  </si>
  <si>
    <t xml:space="preserve">Alto Adige Moscato Rosa  </t>
  </si>
  <si>
    <t xml:space="preserve">Alto Adige Pinot Bianco  </t>
  </si>
  <si>
    <t xml:space="preserve">Alto Adige Pinot Grigio  </t>
  </si>
  <si>
    <t xml:space="preserve">Alto Adige Pinot Nero  </t>
  </si>
  <si>
    <t>Alto Adige Riesling</t>
  </si>
  <si>
    <t xml:space="preserve">Alto Adige Riesling Italico  </t>
  </si>
  <si>
    <t xml:space="preserve">Alto Adige Sauvignon  </t>
  </si>
  <si>
    <t xml:space="preserve">Alto Adige Schiava Grigia  </t>
  </si>
  <si>
    <t xml:space="preserve">Alto Adige Traminer Aromatico  </t>
  </si>
  <si>
    <t xml:space="preserve">Alto Adige Terlano Pinot Bianco  </t>
  </si>
  <si>
    <t>Alto Adige Terlano senza nome di vitigno</t>
  </si>
  <si>
    <t xml:space="preserve">Alto Adige Terlano Chardonnay  </t>
  </si>
  <si>
    <t>Alto Adige Terlano Riesling</t>
  </si>
  <si>
    <t xml:space="preserve">Alto Adige Terlano Riesling Italico  </t>
  </si>
  <si>
    <t xml:space="preserve">Alto Adige Terlano Sauvignon  </t>
  </si>
  <si>
    <t xml:space="preserve">Alto Adige Valle Isarco Klausner Leitacher  </t>
  </si>
  <si>
    <t xml:space="preserve">Alto Adige Valle Isarco Kerner  </t>
  </si>
  <si>
    <t xml:space="preserve">Alto Adige Valle Isarco Pinot Grigio  </t>
  </si>
  <si>
    <t xml:space="preserve">Alto Adige Valle Isarco Traminer Aromatico  </t>
  </si>
  <si>
    <t xml:space="preserve">Alto Adige Valle Isarco Veltliner  </t>
  </si>
  <si>
    <t xml:space="preserve">Alto Adige Valle Venosta Chardonnay  </t>
  </si>
  <si>
    <t xml:space="preserve">Alto Adige Valle Venosta Kerner  </t>
  </si>
  <si>
    <t xml:space="preserve">Alto Adige Valle Venosta Pinot Bianco  </t>
  </si>
  <si>
    <t xml:space="preserve">Alto Adige Valle Venosta Pinot Grigio  </t>
  </si>
  <si>
    <t xml:space="preserve">Alto Adige Valle Venosta Pinot Nero  </t>
  </si>
  <si>
    <t xml:space="preserve">Alto Adige Valle Venosta Riesling  </t>
  </si>
  <si>
    <t>Alto Adige Valle Venosta Sauvignon</t>
  </si>
  <si>
    <t xml:space="preserve">Alto Adige Valle Venosta Schiava  </t>
  </si>
  <si>
    <t xml:space="preserve">Alto Adige Valle Venosta Traminer Aromatico  </t>
  </si>
  <si>
    <t xml:space="preserve">Valdadige Bianco  </t>
  </si>
  <si>
    <t xml:space="preserve">Valdadige Rosso  </t>
  </si>
  <si>
    <t>Wein
 hl</t>
  </si>
  <si>
    <t>Anbau-
fläche
 ha</t>
  </si>
  <si>
    <t>Südtirol Meraner oder -hügel</t>
  </si>
  <si>
    <t xml:space="preserve">Etschtaler Chardonnay  </t>
  </si>
  <si>
    <t xml:space="preserve">Valdadige Chardonnay  </t>
  </si>
  <si>
    <t>Alto Adige Merano o Colle di Merano</t>
  </si>
  <si>
    <t xml:space="preserve">Alto Adige Terlano Müller Thurgau  </t>
  </si>
  <si>
    <t>Südtirol Terlaner Ruländer</t>
  </si>
  <si>
    <t>Alto Adige Terlano Pinot grigio</t>
  </si>
  <si>
    <t xml:space="preserve">Südtirol Eisacktaler Silvaner  </t>
  </si>
  <si>
    <t xml:space="preserve">Südtiroler Silvaner  </t>
  </si>
  <si>
    <t>Mitterberg Rot</t>
  </si>
  <si>
    <t>Mitterberg Weiß</t>
  </si>
  <si>
    <t>Dolomiten Rot</t>
  </si>
  <si>
    <t>Dolomiten Weiß</t>
  </si>
  <si>
    <t>Dolomiten Weißburgunder</t>
  </si>
  <si>
    <t>Dolomiten Blauburgunder</t>
  </si>
  <si>
    <t>Dolomiten Vernatsch</t>
  </si>
  <si>
    <t>Mitterberg Rosso</t>
  </si>
  <si>
    <t>Mitterberg Bianco</t>
  </si>
  <si>
    <t>Summe Mitterberg</t>
  </si>
  <si>
    <t>Totale Mitterberg</t>
  </si>
  <si>
    <t>Mitterberg Chardonnay</t>
  </si>
  <si>
    <t>Mitterberg Weißburgunder</t>
  </si>
  <si>
    <t>Mitterberg Vernatsch</t>
  </si>
  <si>
    <t>Dolomiten Cabernet</t>
  </si>
  <si>
    <t>Dolomiten Cabernet Sauvignon</t>
  </si>
  <si>
    <t>Dolomiten Chardonnay</t>
  </si>
  <si>
    <t>Dolomiten Kerner</t>
  </si>
  <si>
    <t>Dolomiten Merlot</t>
  </si>
  <si>
    <t>Dolomiten Goldmuskateller</t>
  </si>
  <si>
    <t>Dolomiten Rosenmuskateller</t>
  </si>
  <si>
    <t>Dolomiten Müller Thurgau</t>
  </si>
  <si>
    <t>Dolomiten Ruländer</t>
  </si>
  <si>
    <t>Dolomiten Rosato</t>
  </si>
  <si>
    <t>Dolomiten Grauvernatsch</t>
  </si>
  <si>
    <t>Mitterberg Pinot bianco</t>
  </si>
  <si>
    <t>Mitterberg Schiava</t>
  </si>
  <si>
    <t>Vigneto delle Dolomiti Rosso</t>
  </si>
  <si>
    <t>Vigneto delle Dolomiti Rosato</t>
  </si>
  <si>
    <t>Vigneto delle Dolomiti Moscato rosa</t>
  </si>
  <si>
    <t>Vigneto delle Dolomiti Pinot nero</t>
  </si>
  <si>
    <t>Vigneto delle Dolomiti Cabernet</t>
  </si>
  <si>
    <t>Vigneto delle Dolomiti Cabernet Sauvignon</t>
  </si>
  <si>
    <t>Vigneto delle Dolomiti Schiava Grigia</t>
  </si>
  <si>
    <t>Vigneto delle Dolomiti Merlot</t>
  </si>
  <si>
    <t>Vigneto delle Dolomiti Schiava</t>
  </si>
  <si>
    <t>Vigneto delle Dolomiti Bianco</t>
  </si>
  <si>
    <t>Vigneto delle Dolomiti Chardonnay</t>
  </si>
  <si>
    <t>Vigneto delle Dolomiti Moscato giallo</t>
  </si>
  <si>
    <t>Vigneto delle Dolomiti Kerner</t>
  </si>
  <si>
    <t>Vigneto delle Dolomiti Müller Thurgau</t>
  </si>
  <si>
    <t>Vigneto delle Dolomiti Pinot grigio</t>
  </si>
  <si>
    <t>Alto Adige Kerner</t>
  </si>
  <si>
    <t xml:space="preserve">Alto Adige Silvaner  </t>
  </si>
  <si>
    <t>Totale Vigneti delle Dolomiti</t>
  </si>
  <si>
    <t>effektiv
 genutzte 
Fläche ha</t>
  </si>
  <si>
    <t>Dolomiten Petit Verdot</t>
  </si>
  <si>
    <t>Vigneto delle Dolomiti Pedit Verdot</t>
  </si>
  <si>
    <t>Dolomiten Syrah</t>
  </si>
  <si>
    <t>Vigneto delle Dolomiti Syrah</t>
  </si>
  <si>
    <t>Dolomiten Tempranillo</t>
  </si>
  <si>
    <t>Vigneto delle Dolomiti Tempranillo</t>
  </si>
  <si>
    <t>Dolomiten Teroldego</t>
  </si>
  <si>
    <t>Vigneto delle Dolomiti Teroldego</t>
  </si>
  <si>
    <t>Mitterberg Rosato</t>
  </si>
  <si>
    <t>Dolomiten Riesling</t>
  </si>
  <si>
    <t>Dolomiten Sauvignon</t>
  </si>
  <si>
    <t>Dolomiten Zweigelt</t>
  </si>
  <si>
    <t>Südtiroler Goldmuskateller Passito</t>
  </si>
  <si>
    <t>Südtiroler Chardonnay  Passito</t>
  </si>
  <si>
    <t>Südtiroler Chardonnay Spumante</t>
  </si>
  <si>
    <t>Kalterersee klassisch</t>
  </si>
  <si>
    <t>Lago di Caldaro classico</t>
  </si>
  <si>
    <t>Lago di Caldaro classico superiore</t>
  </si>
  <si>
    <t>Alto Adige Chardonnay  Passito</t>
  </si>
  <si>
    <t>Alto Adige Chardonnay Spumante</t>
  </si>
  <si>
    <t>Alto Adige Moscato Giallo Passito</t>
  </si>
  <si>
    <t>Südtiroler Lagrein Rosè</t>
  </si>
  <si>
    <t>Alto Adige Lagrein Rosato</t>
  </si>
  <si>
    <t>Südtiroler Cabernet /franc/Sauvignon</t>
  </si>
  <si>
    <t>Alto Adige Merlot rosato</t>
  </si>
  <si>
    <t>Alto Adige Pinot Bianco Spumante</t>
  </si>
  <si>
    <t xml:space="preserve">Südtiroler Weißburgunder </t>
  </si>
  <si>
    <t>Südtiroler Weißburgunder Spumante</t>
  </si>
  <si>
    <t xml:space="preserve">Südtiroler Ruländer </t>
  </si>
  <si>
    <t>Südtiroler Ruländer Spumante</t>
  </si>
  <si>
    <t>Alto Adige Pinot Grigio  Spumante</t>
  </si>
  <si>
    <t>Südtiroler Blauburgunder Rosè</t>
  </si>
  <si>
    <t>Südtiroler Blauburgunder Spumante</t>
  </si>
  <si>
    <t>Südtirol St. Magdalener klassisch</t>
  </si>
  <si>
    <t>Kalterersee</t>
  </si>
  <si>
    <t>Lago di Caldaro scelto</t>
  </si>
  <si>
    <t>Kalterersee Auslese</t>
  </si>
  <si>
    <t>Kalterersee Auslese klassisch</t>
  </si>
  <si>
    <t>Alto Adige Lago di Caldaro classico</t>
  </si>
  <si>
    <t>Südtirol Kalterersee klassisch</t>
  </si>
  <si>
    <t>Alto Adige Lago di Caldaro classico superiore</t>
  </si>
  <si>
    <t>Südtirol Kalterersee classico superiore</t>
  </si>
  <si>
    <t>Alto Adige Lago di Caldaro scelto classico superiore</t>
  </si>
  <si>
    <t>Südtiroler Sauvignon  Passito</t>
  </si>
  <si>
    <t>Alto Adige Sauvignon  Passito</t>
  </si>
  <si>
    <t>Alto Adige Traminer Aromatico  Passito</t>
  </si>
  <si>
    <t>Südtiroler Gewürztraminer Passito</t>
  </si>
  <si>
    <t>Südtirol Eisacktaler Kerner  Passito</t>
  </si>
  <si>
    <t>Alto Adige Valle Isarco Kerner  Passito</t>
  </si>
  <si>
    <t>Vigneto delle Dolomiti Riesling</t>
  </si>
  <si>
    <t>Vigneto delle Dolomiti Sauvignon</t>
  </si>
  <si>
    <t>Südtiroler Rosenmuskateller Passito</t>
  </si>
  <si>
    <t>Alto Adige Moscato Rosa  Passito</t>
  </si>
  <si>
    <t>Anz. 
eingetr.
 Betr.</t>
  </si>
  <si>
    <t>Südtiroler Merlot Rosè</t>
  </si>
  <si>
    <t xml:space="preserve">Alto Adige Valle Isarco Silvaner  </t>
  </si>
  <si>
    <t>Alto Adige Valle Isarco Riesling</t>
  </si>
  <si>
    <t>Alto Adige Pinot Nero Rosè</t>
  </si>
  <si>
    <t>Alto Adige Pinot Nero Spumante</t>
  </si>
  <si>
    <t xml:space="preserve">Alto Adige Müller Thurgau  </t>
  </si>
  <si>
    <t>Alto Adige Santa Maddalena  classico</t>
  </si>
  <si>
    <t>TOTALE VINI IGT</t>
  </si>
  <si>
    <t>SUMME DOC WEINE</t>
  </si>
  <si>
    <t>TOTALE VINI DOC</t>
  </si>
  <si>
    <t>Südtirol Kalterersee Auslese class. super.</t>
  </si>
  <si>
    <t>Südtiroler Gewürztraminer vend.tardiva</t>
  </si>
  <si>
    <t>Südtirol Eisacktaler Gewürztr.Passito</t>
  </si>
  <si>
    <t>Totale Lago di Caldaro</t>
  </si>
  <si>
    <t>Kalterersee gesamt</t>
  </si>
  <si>
    <t>Südtirol St. Magdalener gesamt</t>
  </si>
  <si>
    <t xml:space="preserve">Totale Alto Adige S.ta Maddalena </t>
  </si>
  <si>
    <t>Südtiroler Chardonnay gesamt</t>
  </si>
  <si>
    <t>Totale Alto Adige Chardonnay</t>
  </si>
  <si>
    <t>Südtiroler Gewürztraminer gesamt</t>
  </si>
  <si>
    <t>Totale Alto Adige Traminer aromatico</t>
  </si>
  <si>
    <t>Südtiroler Blauburgunder gesamt</t>
  </si>
  <si>
    <t>Südtiroler Goldmuskateller gesamt</t>
  </si>
  <si>
    <t>Totale Alto Adige Moscato giallo</t>
  </si>
  <si>
    <t>Südtiroler Ruländer gesamt</t>
  </si>
  <si>
    <t>Totale Alto Adige Pinot grigio</t>
  </si>
  <si>
    <t>Südtiroler Sauvignon gesamt</t>
  </si>
  <si>
    <t>Totale Alto Adige Sauvignon</t>
  </si>
  <si>
    <t>Südtiroler Weißburgunder gesamt</t>
  </si>
  <si>
    <t>Totale Alto Adige Pinot bianco</t>
  </si>
  <si>
    <t>Südtiroler Lagrein gesamt</t>
  </si>
  <si>
    <t>Totale Alto Adige Lagrein</t>
  </si>
  <si>
    <t>Südtiroler Merlot gesamt</t>
  </si>
  <si>
    <t>Südtiroler Rosenmuskateller gesamt</t>
  </si>
  <si>
    <t>Totale Alto Adige Merlot</t>
  </si>
  <si>
    <t>Totale Alto Adige Moscato Rosa</t>
  </si>
  <si>
    <t>Südtiroler Vernatsch/Edelvernatsch</t>
  </si>
  <si>
    <t>Alto Adige Schiava /Schiava Gentile</t>
  </si>
  <si>
    <t>Totale A.A.Valle Isarco Traminer Aromatico</t>
  </si>
  <si>
    <t>Südt.Eisacktaler Kerner gesamt</t>
  </si>
  <si>
    <t xml:space="preserve">Alto Adige Valle Isarco Müller Thurgau  </t>
  </si>
  <si>
    <t xml:space="preserve">Alto Adige Valle Venosta Müller Thurgau  </t>
  </si>
  <si>
    <t>TOTALE VINI DOC+IGT</t>
  </si>
  <si>
    <t>Ausarbeitung: Handelskammer Bozen</t>
  </si>
  <si>
    <t>Totale Alto Adige Pinot Nero</t>
  </si>
  <si>
    <t>SUMME IGT LANDWEINE</t>
  </si>
  <si>
    <t>La produzione dei vini IGT risulta dalla superificie iscritta e dallo supero.</t>
  </si>
  <si>
    <t xml:space="preserve">Die Produktion der Landweine ergibt sich aus der eingetragenen IGT-Fläche und aus der  Überproduktion </t>
  </si>
  <si>
    <t>Summe Dolomiten</t>
  </si>
  <si>
    <t>Totale Alto Adige Valle Isarco Kerner</t>
  </si>
  <si>
    <t>Alto Adige V. Isarco Traminer Aromatico  Passito</t>
  </si>
  <si>
    <t>Alto Adige Traminer Aromatico  vend.tardiva</t>
  </si>
  <si>
    <t>GESAMT DOC+IGT WEINE</t>
  </si>
  <si>
    <t xml:space="preserve">Alto Adige Lago di Caldaro scelto classico </t>
  </si>
  <si>
    <t>Lago di Caldaro scelto classico</t>
  </si>
  <si>
    <t>Alto Adige Riesling vend.tardiva</t>
  </si>
  <si>
    <t>Alto Adige Valle Isarco Kerner  vend.tard.</t>
  </si>
  <si>
    <t>Vigneto delle Dolomiti Cabernet franc</t>
  </si>
  <si>
    <t>Vigneto delle Dolomiti Bianco passito</t>
  </si>
  <si>
    <t>Dolomiten Weiß passito</t>
  </si>
  <si>
    <t>Vigneto delle Dolomiti Pinot bianco</t>
  </si>
  <si>
    <t>Vigneto delle Dolomiti Zweigelt</t>
  </si>
  <si>
    <t>Dolomiten Cabernet franc</t>
  </si>
  <si>
    <t>Südtirol Eisacktaler Kerner  vend.tard.</t>
  </si>
  <si>
    <t>Südt. Eisacktaler Gewürztraminer gesamt</t>
  </si>
  <si>
    <t>Kalterersee  classico superiore</t>
  </si>
  <si>
    <t>Südtiroler Riesling vend.tardiva</t>
  </si>
  <si>
    <t>Dolomiten Tannat</t>
  </si>
  <si>
    <t>Vigneto delle Dolomiti Tannat</t>
  </si>
  <si>
    <t>Südtirol Kalterersee Auslese classico</t>
  </si>
  <si>
    <t>Südtiroler Riesling gesamt</t>
  </si>
  <si>
    <t>Alto Adige Moscato Rosa vend.tardiva</t>
  </si>
  <si>
    <t>Südtiroler Rosenmuskateller vend.tardiva</t>
  </si>
  <si>
    <t>Superficie
 iscritta ettari</t>
  </si>
  <si>
    <t>No.
 Az.
 Iscr.</t>
  </si>
  <si>
    <t xml:space="preserve">Elaborazione: CCIAA Bolzano </t>
  </si>
  <si>
    <t>Effektiv produz. Menge 2010</t>
  </si>
  <si>
    <t>Produzione
effettiva 2010</t>
  </si>
  <si>
    <t>Mitterberg Bronner</t>
  </si>
  <si>
    <t>Mitterberg Regent</t>
  </si>
  <si>
    <t>Dolomiten Petit Manseng</t>
  </si>
  <si>
    <t>Südtiroler Cabernet /franc/Sauvignon riserva</t>
  </si>
  <si>
    <t>Südtiroler Lagrein riserva</t>
  </si>
  <si>
    <t>Alto Adige Lagrein riserva</t>
  </si>
  <si>
    <t>Südtiroler Merlot  riserva</t>
  </si>
  <si>
    <t>Alto Adige Merlot  riserva</t>
  </si>
  <si>
    <t>Alto Adige Pinot Nero  riserva</t>
  </si>
  <si>
    <t>Südtiroler Blauburgunder riserva</t>
  </si>
  <si>
    <t>Alto Adige Valle Isarco Kerner  Brixner</t>
  </si>
  <si>
    <t>Südtirol Eisacktaler Kerner  Brixner</t>
  </si>
  <si>
    <t>Südtirol Eisacktaler Kerner</t>
  </si>
  <si>
    <t>Südtirol Eisacktaler  Müller Thurgau  Brixner</t>
  </si>
  <si>
    <t>Alto Adige Valle Isarco Müller Thurgau  Brixner</t>
  </si>
  <si>
    <t>Alto Adige Valle Isarco Pinot Grigio  Brixner</t>
  </si>
  <si>
    <t>Südtirol Eisacktaler Ruländer Brixner</t>
  </si>
  <si>
    <t>Alto Adige Valle Isarco Riesling Brixner</t>
  </si>
  <si>
    <t>Südtirol Eisacktaler Riesling Brixner</t>
  </si>
  <si>
    <t>Alto Adige Valle Isarco Riesling vend.tard.</t>
  </si>
  <si>
    <t>Südtirol Eisacktaler Riesling vend.tard.</t>
  </si>
  <si>
    <t>Alto Adige Valle Isarco Silvaner  Brixner</t>
  </si>
  <si>
    <t>Südtirol Eisacktaler Silvaner  Brixner</t>
  </si>
  <si>
    <t>Alto Adige Valle Isarco Traminer Aromatico Brixner</t>
  </si>
  <si>
    <t>Südtirol Eisacktaler Gewürztraminer Brixner</t>
  </si>
  <si>
    <t>Alto Adige Valle Isarco Veltliner  Brixner</t>
  </si>
  <si>
    <t>Südtirol Eisacktaler Veltliner Brixner</t>
  </si>
  <si>
    <t>Alto Adige Valle Venosta Müller Thurgau  vend.tard.</t>
  </si>
  <si>
    <t>Südtirol Vinschgau Müller Thurgau  vend.tard.</t>
  </si>
  <si>
    <t>marzo 2011</t>
  </si>
  <si>
    <t>März 2011</t>
  </si>
  <si>
    <t>Mitterberg Cabernet rosato</t>
  </si>
  <si>
    <t>Mitterberg Cabernet sauvignon rosato</t>
  </si>
  <si>
    <t>Mitterberg Lagrein rosato</t>
  </si>
  <si>
    <t>Mitterberg Merlot rosato</t>
  </si>
  <si>
    <t>Mitterberg  Petit verdot rosato</t>
  </si>
  <si>
    <t>Mitterberg Syrah rosato</t>
  </si>
  <si>
    <t>Mitterberg Tempranillo rosato</t>
  </si>
  <si>
    <t>Mitterberg Traminer aromatico</t>
  </si>
  <si>
    <t>Mitterberg Gewürztraminer</t>
  </si>
  <si>
    <t>Dolomiten Silvaner verde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</si>
</sst>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</numFmts>
  <fonts count="49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9"/>
      <color indexed="53"/>
      <name val="Times New Roman"/>
      <family val="1"/>
    </font>
    <font>
      <sz val="9"/>
      <color indexed="53"/>
      <name val="Times New Roman"/>
      <family val="1"/>
    </font>
    <font>
      <b/>
      <i/>
      <sz val="9"/>
      <color indexed="53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9"/>
      <color theme="9" tint="-0.24997000396251678"/>
      <name val="Times New Roman"/>
      <family val="1"/>
    </font>
    <font>
      <sz val="9"/>
      <color theme="9" tint="-0.24997000396251678"/>
      <name val="Times New Roman"/>
      <family val="1"/>
    </font>
    <font>
      <b/>
      <i/>
      <sz val="9"/>
      <color theme="9" tint="-0.24997000396251678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3" fontId="45" fillId="0" borderId="11" xfId="0" applyNumberFormat="1" applyFont="1" applyFill="1" applyBorder="1" applyAlignment="1">
      <alignment/>
    </xf>
    <xf numFmtId="3" fontId="43" fillId="0" borderId="12" xfId="0" applyNumberFormat="1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4" fontId="43" fillId="0" borderId="0" xfId="0" applyNumberFormat="1" applyFont="1" applyBorder="1" applyAlignment="1">
      <alignment/>
    </xf>
    <xf numFmtId="3" fontId="43" fillId="0" borderId="0" xfId="0" applyNumberFormat="1" applyFont="1" applyBorder="1" applyAlignment="1">
      <alignment/>
    </xf>
    <xf numFmtId="4" fontId="45" fillId="0" borderId="0" xfId="0" applyNumberFormat="1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" fontId="44" fillId="0" borderId="12" xfId="0" applyNumberFormat="1" applyFont="1" applyFill="1" applyBorder="1" applyAlignment="1">
      <alignment/>
    </xf>
    <xf numFmtId="0" fontId="43" fillId="0" borderId="12" xfId="0" applyFont="1" applyBorder="1" applyAlignment="1">
      <alignment/>
    </xf>
    <xf numFmtId="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" fontId="46" fillId="0" borderId="15" xfId="0" applyNumberFormat="1" applyFont="1" applyFill="1" applyBorder="1" applyAlignment="1">
      <alignment/>
    </xf>
    <xf numFmtId="3" fontId="46" fillId="0" borderId="15" xfId="0" applyNumberFormat="1" applyFont="1" applyFill="1" applyBorder="1" applyAlignment="1">
      <alignment/>
    </xf>
    <xf numFmtId="4" fontId="46" fillId="0" borderId="15" xfId="0" applyNumberFormat="1" applyFont="1" applyBorder="1" applyAlignment="1">
      <alignment/>
    </xf>
    <xf numFmtId="3" fontId="46" fillId="0" borderId="15" xfId="0" applyNumberFormat="1" applyFont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3" fontId="43" fillId="0" borderId="18" xfId="0" applyNumberFormat="1" applyFont="1" applyFill="1" applyBorder="1" applyAlignment="1">
      <alignment/>
    </xf>
    <xf numFmtId="3" fontId="46" fillId="0" borderId="19" xfId="0" applyNumberFormat="1" applyFont="1" applyFill="1" applyBorder="1" applyAlignment="1">
      <alignment/>
    </xf>
    <xf numFmtId="3" fontId="46" fillId="0" borderId="19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0" fontId="45" fillId="0" borderId="11" xfId="0" applyFont="1" applyFill="1" applyBorder="1" applyAlignment="1">
      <alignment/>
    </xf>
    <xf numFmtId="3" fontId="45" fillId="0" borderId="18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0" fontId="46" fillId="0" borderId="16" xfId="0" applyFont="1" applyFill="1" applyBorder="1" applyAlignment="1">
      <alignment wrapText="1"/>
    </xf>
    <xf numFmtId="0" fontId="46" fillId="0" borderId="13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/>
    </xf>
    <xf numFmtId="0" fontId="47" fillId="0" borderId="11" xfId="0" applyFont="1" applyFill="1" applyBorder="1" applyAlignment="1">
      <alignment/>
    </xf>
    <xf numFmtId="3" fontId="46" fillId="0" borderId="12" xfId="0" applyNumberFormat="1" applyFont="1" applyFill="1" applyBorder="1" applyAlignment="1">
      <alignment/>
    </xf>
    <xf numFmtId="3" fontId="48" fillId="0" borderId="11" xfId="0" applyNumberFormat="1" applyFont="1" applyFill="1" applyBorder="1" applyAlignment="1">
      <alignment/>
    </xf>
    <xf numFmtId="0" fontId="48" fillId="0" borderId="11" xfId="0" applyFont="1" applyFill="1" applyBorder="1" applyAlignment="1">
      <alignment/>
    </xf>
    <xf numFmtId="0" fontId="46" fillId="0" borderId="12" xfId="0" applyFont="1" applyBorder="1" applyAlignment="1">
      <alignment/>
    </xf>
    <xf numFmtId="0" fontId="47" fillId="0" borderId="11" xfId="0" applyFont="1" applyBorder="1" applyAlignment="1">
      <alignment/>
    </xf>
    <xf numFmtId="49" fontId="47" fillId="0" borderId="11" xfId="0" applyNumberFormat="1" applyFont="1" applyBorder="1" applyAlignment="1">
      <alignment/>
    </xf>
    <xf numFmtId="0" fontId="1" fillId="0" borderId="18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44" fillId="0" borderId="11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2"/>
  <sheetViews>
    <sheetView zoomScalePageLayoutView="0" workbookViewId="0" topLeftCell="A189">
      <selection activeCell="A1" sqref="A1"/>
    </sheetView>
  </sheetViews>
  <sheetFormatPr defaultColWidth="11.421875" defaultRowHeight="12.75"/>
  <cols>
    <col min="1" max="1" width="33.140625" style="55" customWidth="1"/>
    <col min="2" max="2" width="6.7109375" style="5" hidden="1" customWidth="1"/>
    <col min="3" max="3" width="8.7109375" style="5" bestFit="1" customWidth="1"/>
    <col min="4" max="5" width="9.28125" style="5" bestFit="1" customWidth="1"/>
    <col min="6" max="6" width="7.8515625" style="5" bestFit="1" customWidth="1"/>
    <col min="7" max="8" width="8.7109375" style="5" bestFit="1" customWidth="1"/>
    <col min="9" max="16384" width="11.57421875" style="5" customWidth="1"/>
  </cols>
  <sheetData>
    <row r="1" spans="1:8" s="3" customFormat="1" ht="27" customHeight="1">
      <c r="A1" s="47"/>
      <c r="B1" s="61" t="s">
        <v>0</v>
      </c>
      <c r="C1" s="62"/>
      <c r="D1" s="63" t="s">
        <v>1</v>
      </c>
      <c r="E1" s="63"/>
      <c r="F1" s="27"/>
      <c r="G1" s="63" t="s">
        <v>279</v>
      </c>
      <c r="H1" s="63"/>
    </row>
    <row r="2" spans="1:8" s="2" customFormat="1" ht="36" customHeight="1">
      <c r="A2" s="48" t="s">
        <v>2</v>
      </c>
      <c r="B2" s="10" t="s">
        <v>202</v>
      </c>
      <c r="C2" s="11" t="s">
        <v>93</v>
      </c>
      <c r="D2" s="12" t="s">
        <v>3</v>
      </c>
      <c r="E2" s="28" t="s">
        <v>4</v>
      </c>
      <c r="F2" s="11" t="s">
        <v>148</v>
      </c>
      <c r="G2" s="12" t="s">
        <v>3</v>
      </c>
      <c r="H2" s="12" t="s">
        <v>92</v>
      </c>
    </row>
    <row r="3" spans="1:8" s="4" customFormat="1" ht="11.25">
      <c r="A3" s="49" t="s">
        <v>94</v>
      </c>
      <c r="B3" s="36">
        <v>359</v>
      </c>
      <c r="C3" s="35">
        <v>124.379</v>
      </c>
      <c r="D3" s="37">
        <f>C3*125</f>
        <v>15547.375</v>
      </c>
      <c r="E3" s="38">
        <f>D3*70/100</f>
        <v>10883.1625</v>
      </c>
      <c r="F3" s="58">
        <v>98.0792</v>
      </c>
      <c r="G3" s="37">
        <v>6942</v>
      </c>
      <c r="H3" s="37">
        <f>G3*70/100</f>
        <v>4859.4</v>
      </c>
    </row>
    <row r="4" spans="1:8" s="4" customFormat="1" ht="12">
      <c r="A4" s="49"/>
      <c r="B4" s="9"/>
      <c r="C4" s="13"/>
      <c r="D4" s="14"/>
      <c r="E4" s="29"/>
      <c r="F4" s="15"/>
      <c r="G4" s="14"/>
      <c r="H4" s="32"/>
    </row>
    <row r="5" spans="1:8" ht="12">
      <c r="A5" s="50" t="s">
        <v>183</v>
      </c>
      <c r="B5" s="39">
        <v>1094</v>
      </c>
      <c r="C5" s="40">
        <v>420.8841</v>
      </c>
      <c r="D5" s="41">
        <f>C5*140</f>
        <v>58923.774</v>
      </c>
      <c r="E5" s="42">
        <f>D5*70/100</f>
        <v>41246.6418</v>
      </c>
      <c r="F5" s="21">
        <v>16.1965</v>
      </c>
      <c r="G5" s="41">
        <v>1720.84</v>
      </c>
      <c r="H5" s="41">
        <f>G5*70/100</f>
        <v>1204.588</v>
      </c>
    </row>
    <row r="6" spans="1:8" ht="12">
      <c r="A6" s="50" t="s">
        <v>164</v>
      </c>
      <c r="B6" s="39">
        <v>0</v>
      </c>
      <c r="C6" s="40">
        <v>0</v>
      </c>
      <c r="D6" s="41">
        <v>0</v>
      </c>
      <c r="E6" s="42">
        <v>0</v>
      </c>
      <c r="F6" s="21">
        <v>77.765</v>
      </c>
      <c r="G6" s="41">
        <v>9300.66</v>
      </c>
      <c r="H6" s="41">
        <f>G6*70/100</f>
        <v>6510.4619999999995</v>
      </c>
    </row>
    <row r="7" spans="1:8" ht="12">
      <c r="A7" s="50" t="s">
        <v>185</v>
      </c>
      <c r="B7" s="39">
        <v>0</v>
      </c>
      <c r="C7" s="40">
        <v>0</v>
      </c>
      <c r="D7" s="41">
        <v>0</v>
      </c>
      <c r="E7" s="42">
        <v>0</v>
      </c>
      <c r="F7" s="21">
        <v>12.5566</v>
      </c>
      <c r="G7" s="41">
        <v>1245.72</v>
      </c>
      <c r="H7" s="41">
        <f aca="true" t="shared" si="0" ref="H7:H13">G7*70/100</f>
        <v>872.0040000000001</v>
      </c>
    </row>
    <row r="8" spans="1:8" ht="12">
      <c r="A8" s="50" t="s">
        <v>186</v>
      </c>
      <c r="B8" s="39">
        <v>0</v>
      </c>
      <c r="C8" s="40">
        <v>0</v>
      </c>
      <c r="D8" s="41">
        <v>0</v>
      </c>
      <c r="E8" s="42">
        <v>0</v>
      </c>
      <c r="F8" s="21">
        <v>3.5094</v>
      </c>
      <c r="G8" s="41">
        <v>449.8</v>
      </c>
      <c r="H8" s="41">
        <f t="shared" si="0"/>
        <v>314.86</v>
      </c>
    </row>
    <row r="9" spans="1:8" ht="12">
      <c r="A9" s="50" t="s">
        <v>268</v>
      </c>
      <c r="B9" s="39">
        <v>0</v>
      </c>
      <c r="C9" s="40">
        <v>0</v>
      </c>
      <c r="D9" s="41">
        <v>0</v>
      </c>
      <c r="E9" s="42">
        <v>0</v>
      </c>
      <c r="F9" s="21">
        <v>2.1627</v>
      </c>
      <c r="G9" s="41">
        <v>115.28</v>
      </c>
      <c r="H9" s="41">
        <f t="shared" si="0"/>
        <v>80.696</v>
      </c>
    </row>
    <row r="10" spans="1:8" ht="12">
      <c r="A10" s="50" t="s">
        <v>188</v>
      </c>
      <c r="B10" s="39">
        <v>0</v>
      </c>
      <c r="C10" s="40">
        <v>0</v>
      </c>
      <c r="D10" s="41">
        <v>0</v>
      </c>
      <c r="E10" s="42">
        <v>0</v>
      </c>
      <c r="F10" s="21">
        <v>121.5089</v>
      </c>
      <c r="G10" s="41">
        <v>13914.87</v>
      </c>
      <c r="H10" s="41">
        <f t="shared" si="0"/>
        <v>9740.409</v>
      </c>
    </row>
    <row r="11" spans="1:8" ht="12">
      <c r="A11" s="50" t="s">
        <v>190</v>
      </c>
      <c r="B11" s="39">
        <v>0</v>
      </c>
      <c r="C11" s="40">
        <v>0</v>
      </c>
      <c r="D11" s="41">
        <v>0</v>
      </c>
      <c r="E11" s="42">
        <v>0</v>
      </c>
      <c r="F11" s="21">
        <v>58.0355</v>
      </c>
      <c r="G11" s="41">
        <v>6733.08</v>
      </c>
      <c r="H11" s="41">
        <v>4710.18</v>
      </c>
    </row>
    <row r="12" spans="1:8" ht="12">
      <c r="A12" s="50" t="s">
        <v>272</v>
      </c>
      <c r="B12" s="39">
        <v>0</v>
      </c>
      <c r="C12" s="40">
        <v>0</v>
      </c>
      <c r="D12" s="41">
        <v>0</v>
      </c>
      <c r="E12" s="42">
        <v>0</v>
      </c>
      <c r="F12" s="21">
        <v>65.5289</v>
      </c>
      <c r="G12" s="41">
        <v>7592.8</v>
      </c>
      <c r="H12" s="41">
        <v>5314.99</v>
      </c>
    </row>
    <row r="13" spans="1:8" ht="12">
      <c r="A13" s="50" t="s">
        <v>213</v>
      </c>
      <c r="B13" s="39">
        <v>0</v>
      </c>
      <c r="C13" s="40">
        <v>0</v>
      </c>
      <c r="D13" s="41">
        <v>0</v>
      </c>
      <c r="E13" s="42">
        <v>0</v>
      </c>
      <c r="F13" s="21">
        <v>15.1996</v>
      </c>
      <c r="G13" s="41">
        <v>1723.09</v>
      </c>
      <c r="H13" s="41">
        <f t="shared" si="0"/>
        <v>1206.1629999999998</v>
      </c>
    </row>
    <row r="14" spans="1:8" s="4" customFormat="1" ht="11.25">
      <c r="A14" s="49" t="s">
        <v>217</v>
      </c>
      <c r="B14" s="36">
        <f aca="true" t="shared" si="1" ref="B14:H14">SUM(B5:B13)</f>
        <v>1094</v>
      </c>
      <c r="C14" s="35">
        <f t="shared" si="1"/>
        <v>420.8841</v>
      </c>
      <c r="D14" s="37">
        <f t="shared" si="1"/>
        <v>58923.774</v>
      </c>
      <c r="E14" s="38">
        <f t="shared" si="1"/>
        <v>41246.6418</v>
      </c>
      <c r="F14" s="35">
        <f t="shared" si="1"/>
        <v>372.4631</v>
      </c>
      <c r="G14" s="37">
        <f t="shared" si="1"/>
        <v>42796.14</v>
      </c>
      <c r="H14" s="37">
        <f t="shared" si="1"/>
        <v>29954.352</v>
      </c>
    </row>
    <row r="15" spans="1:8" s="4" customFormat="1" ht="11.25">
      <c r="A15" s="49"/>
      <c r="B15" s="9"/>
      <c r="C15" s="13"/>
      <c r="D15" s="14"/>
      <c r="E15" s="29"/>
      <c r="F15" s="13"/>
      <c r="G15" s="14"/>
      <c r="H15" s="14"/>
    </row>
    <row r="16" spans="1:8" ht="12">
      <c r="A16" s="50" t="s">
        <v>5</v>
      </c>
      <c r="B16" s="39">
        <v>216</v>
      </c>
      <c r="C16" s="40">
        <v>225.2012</v>
      </c>
      <c r="D16" s="41">
        <f>C16*125</f>
        <v>28150.15</v>
      </c>
      <c r="E16" s="42">
        <f>D16*70/100</f>
        <v>19705.105</v>
      </c>
      <c r="F16" s="21">
        <v>96.4305</v>
      </c>
      <c r="G16" s="22">
        <v>9639.99</v>
      </c>
      <c r="H16" s="41">
        <v>6748.08</v>
      </c>
    </row>
    <row r="17" spans="1:8" ht="12">
      <c r="A17" s="50" t="s">
        <v>182</v>
      </c>
      <c r="B17" s="39">
        <v>0</v>
      </c>
      <c r="C17" s="40">
        <v>0</v>
      </c>
      <c r="D17" s="41">
        <v>0</v>
      </c>
      <c r="E17" s="42">
        <v>0</v>
      </c>
      <c r="F17" s="21">
        <v>122.0216</v>
      </c>
      <c r="G17" s="22">
        <v>12707.96</v>
      </c>
      <c r="H17" s="41">
        <v>8895.63</v>
      </c>
    </row>
    <row r="18" spans="1:8" s="4" customFormat="1" ht="11.25">
      <c r="A18" s="49" t="s">
        <v>218</v>
      </c>
      <c r="B18" s="36">
        <f aca="true" t="shared" si="2" ref="B18:H18">SUM(B16:B17)</f>
        <v>216</v>
      </c>
      <c r="C18" s="35">
        <f t="shared" si="2"/>
        <v>225.2012</v>
      </c>
      <c r="D18" s="37">
        <f t="shared" si="2"/>
        <v>28150.15</v>
      </c>
      <c r="E18" s="38">
        <f t="shared" si="2"/>
        <v>19705.105</v>
      </c>
      <c r="F18" s="58">
        <f t="shared" si="2"/>
        <v>218.4521</v>
      </c>
      <c r="G18" s="59">
        <f t="shared" si="2"/>
        <v>22347.949999999997</v>
      </c>
      <c r="H18" s="37">
        <f t="shared" si="2"/>
        <v>15643.71</v>
      </c>
    </row>
    <row r="19" spans="1:8" s="4" customFormat="1" ht="11.25">
      <c r="A19" s="49"/>
      <c r="B19" s="9"/>
      <c r="C19" s="13"/>
      <c r="D19" s="14"/>
      <c r="E19" s="29"/>
      <c r="F19" s="15"/>
      <c r="G19" s="16"/>
      <c r="H19" s="14"/>
    </row>
    <row r="20" spans="1:8" s="4" customFormat="1" ht="11.25">
      <c r="A20" s="49" t="s">
        <v>6</v>
      </c>
      <c r="B20" s="36">
        <v>20</v>
      </c>
      <c r="C20" s="35">
        <v>7.0262</v>
      </c>
      <c r="D20" s="37">
        <f>C20*130</f>
        <v>913.4060000000001</v>
      </c>
      <c r="E20" s="38">
        <f>D20*70/100</f>
        <v>639.3842000000001</v>
      </c>
      <c r="F20" s="35">
        <v>1.365</v>
      </c>
      <c r="G20" s="37">
        <v>94.49</v>
      </c>
      <c r="H20" s="37">
        <f>G20*70/100</f>
        <v>66.14299999999999</v>
      </c>
    </row>
    <row r="21" spans="1:8" s="4" customFormat="1" ht="11.25">
      <c r="A21" s="49"/>
      <c r="B21" s="9"/>
      <c r="C21" s="13"/>
      <c r="D21" s="14"/>
      <c r="E21" s="29"/>
      <c r="F21" s="13"/>
      <c r="G21" s="14"/>
      <c r="H21" s="14"/>
    </row>
    <row r="22" spans="1:8" ht="12">
      <c r="A22" s="50" t="s">
        <v>7</v>
      </c>
      <c r="B22" s="39">
        <v>1091</v>
      </c>
      <c r="C22" s="40">
        <v>478.8761</v>
      </c>
      <c r="D22" s="41">
        <f>C22*130</f>
        <v>62253.893000000004</v>
      </c>
      <c r="E22" s="42">
        <f>D22*70/100</f>
        <v>43577.72510000001</v>
      </c>
      <c r="F22" s="40">
        <v>437.8632</v>
      </c>
      <c r="G22" s="41">
        <v>42455.13</v>
      </c>
      <c r="H22" s="41">
        <v>29719.01</v>
      </c>
    </row>
    <row r="23" spans="1:8" ht="12">
      <c r="A23" s="50" t="s">
        <v>162</v>
      </c>
      <c r="B23" s="39">
        <v>0</v>
      </c>
      <c r="C23" s="40">
        <v>0</v>
      </c>
      <c r="D23" s="41">
        <v>0</v>
      </c>
      <c r="E23" s="42">
        <v>0</v>
      </c>
      <c r="F23" s="40">
        <v>0.1568</v>
      </c>
      <c r="G23" s="41">
        <v>6.5</v>
      </c>
      <c r="H23" s="41">
        <v>2</v>
      </c>
    </row>
    <row r="24" spans="1:8" ht="12">
      <c r="A24" s="50" t="s">
        <v>163</v>
      </c>
      <c r="B24" s="39">
        <v>0</v>
      </c>
      <c r="C24" s="40">
        <v>0</v>
      </c>
      <c r="D24" s="41">
        <v>0</v>
      </c>
      <c r="E24" s="42">
        <v>0</v>
      </c>
      <c r="F24" s="40">
        <v>1.7779</v>
      </c>
      <c r="G24" s="41">
        <v>231.12</v>
      </c>
      <c r="H24" s="41">
        <v>161.78</v>
      </c>
    </row>
    <row r="25" spans="1:8" s="4" customFormat="1" ht="11.25">
      <c r="A25" s="49" t="s">
        <v>220</v>
      </c>
      <c r="B25" s="36">
        <f aca="true" t="shared" si="3" ref="B25:H25">SUM(B22:B24)</f>
        <v>1091</v>
      </c>
      <c r="C25" s="35">
        <f t="shared" si="3"/>
        <v>478.8761</v>
      </c>
      <c r="D25" s="37">
        <f t="shared" si="3"/>
        <v>62253.893000000004</v>
      </c>
      <c r="E25" s="38">
        <f t="shared" si="3"/>
        <v>43577.72510000001</v>
      </c>
      <c r="F25" s="35">
        <f t="shared" si="3"/>
        <v>439.79789999999997</v>
      </c>
      <c r="G25" s="37">
        <f t="shared" si="3"/>
        <v>42692.75</v>
      </c>
      <c r="H25" s="37">
        <f t="shared" si="3"/>
        <v>29882.789999999997</v>
      </c>
    </row>
    <row r="26" spans="1:8" s="4" customFormat="1" ht="11.25">
      <c r="A26" s="49"/>
      <c r="B26" s="9"/>
      <c r="C26" s="13"/>
      <c r="D26" s="14"/>
      <c r="E26" s="29"/>
      <c r="F26" s="13"/>
      <c r="G26" s="14"/>
      <c r="H26" s="14"/>
    </row>
    <row r="27" spans="1:8" ht="12">
      <c r="A27" s="50" t="s">
        <v>20</v>
      </c>
      <c r="B27" s="39">
        <v>1046</v>
      </c>
      <c r="C27" s="40">
        <v>477.571</v>
      </c>
      <c r="D27" s="41">
        <f>C27*120</f>
        <v>57308.520000000004</v>
      </c>
      <c r="E27" s="42">
        <f>D27*70/100</f>
        <v>40115.96400000001</v>
      </c>
      <c r="F27" s="40">
        <v>448.2197</v>
      </c>
      <c r="G27" s="41">
        <v>37119.12</v>
      </c>
      <c r="H27" s="41">
        <v>25983.58</v>
      </c>
    </row>
    <row r="28" spans="1:8" ht="12">
      <c r="A28" s="50" t="s">
        <v>195</v>
      </c>
      <c r="B28" s="39">
        <v>0</v>
      </c>
      <c r="C28" s="40">
        <v>0</v>
      </c>
      <c r="D28" s="41">
        <v>0</v>
      </c>
      <c r="E28" s="42">
        <v>0</v>
      </c>
      <c r="F28" s="40">
        <v>2.6461</v>
      </c>
      <c r="G28" s="41">
        <v>211.99</v>
      </c>
      <c r="H28" s="41">
        <v>70.66</v>
      </c>
    </row>
    <row r="29" spans="1:8" ht="12">
      <c r="A29" s="50" t="s">
        <v>214</v>
      </c>
      <c r="B29" s="39">
        <v>0</v>
      </c>
      <c r="C29" s="40">
        <v>0</v>
      </c>
      <c r="D29" s="41">
        <v>0</v>
      </c>
      <c r="E29" s="42">
        <v>0</v>
      </c>
      <c r="F29" s="40">
        <v>2.5155</v>
      </c>
      <c r="G29" s="41">
        <v>219.43</v>
      </c>
      <c r="H29" s="41">
        <v>91.23</v>
      </c>
    </row>
    <row r="30" spans="1:8" s="4" customFormat="1" ht="11.25">
      <c r="A30" s="49" t="s">
        <v>222</v>
      </c>
      <c r="B30" s="36">
        <f aca="true" t="shared" si="4" ref="B30:H30">SUM(B27:B29)</f>
        <v>1046</v>
      </c>
      <c r="C30" s="35">
        <f t="shared" si="4"/>
        <v>477.571</v>
      </c>
      <c r="D30" s="37">
        <f t="shared" si="4"/>
        <v>57308.520000000004</v>
      </c>
      <c r="E30" s="38">
        <f t="shared" si="4"/>
        <v>40115.96400000001</v>
      </c>
      <c r="F30" s="35">
        <f t="shared" si="4"/>
        <v>453.38129999999995</v>
      </c>
      <c r="G30" s="37">
        <f t="shared" si="4"/>
        <v>37550.54</v>
      </c>
      <c r="H30" s="37">
        <f t="shared" si="4"/>
        <v>26145.47</v>
      </c>
    </row>
    <row r="31" spans="1:8" s="4" customFormat="1" ht="11.25">
      <c r="A31" s="49"/>
      <c r="B31" s="9"/>
      <c r="C31" s="13"/>
      <c r="D31" s="14"/>
      <c r="E31" s="29"/>
      <c r="F31" s="13"/>
      <c r="G31" s="14"/>
      <c r="H31" s="14"/>
    </row>
    <row r="32" spans="1:8" ht="12">
      <c r="A32" s="50" t="s">
        <v>12</v>
      </c>
      <c r="B32" s="39">
        <v>230</v>
      </c>
      <c r="C32" s="40">
        <v>68.5696</v>
      </c>
      <c r="D32" s="41">
        <f>C32*100</f>
        <v>6856.959999999999</v>
      </c>
      <c r="E32" s="42">
        <f>D32*70/100</f>
        <v>4799.871999999999</v>
      </c>
      <c r="F32" s="40">
        <v>57.6598</v>
      </c>
      <c r="G32" s="41">
        <v>4330.08</v>
      </c>
      <c r="H32" s="41">
        <v>3022.31</v>
      </c>
    </row>
    <row r="33" spans="1:8" ht="12">
      <c r="A33" s="50" t="s">
        <v>161</v>
      </c>
      <c r="B33" s="39">
        <v>0</v>
      </c>
      <c r="C33" s="40">
        <v>0</v>
      </c>
      <c r="D33" s="41">
        <v>0</v>
      </c>
      <c r="E33" s="42">
        <v>0</v>
      </c>
      <c r="F33" s="40">
        <v>3.3116</v>
      </c>
      <c r="G33" s="41">
        <v>251.53</v>
      </c>
      <c r="H33" s="41">
        <v>100.6</v>
      </c>
    </row>
    <row r="34" spans="1:8" s="4" customFormat="1" ht="11.25">
      <c r="A34" s="49" t="s">
        <v>225</v>
      </c>
      <c r="B34" s="36">
        <f>B32</f>
        <v>230</v>
      </c>
      <c r="C34" s="35">
        <f>C32</f>
        <v>68.5696</v>
      </c>
      <c r="D34" s="37">
        <f>D32</f>
        <v>6856.959999999999</v>
      </c>
      <c r="E34" s="38">
        <f>E32</f>
        <v>4799.871999999999</v>
      </c>
      <c r="F34" s="35">
        <f>SUM(F32:F33)</f>
        <v>60.971399999999996</v>
      </c>
      <c r="G34" s="37">
        <f>SUM(G32:G33)</f>
        <v>4581.61</v>
      </c>
      <c r="H34" s="37">
        <f>SUM(H32:H33)</f>
        <v>3122.91</v>
      </c>
    </row>
    <row r="35" spans="1:8" s="4" customFormat="1" ht="11.25">
      <c r="A35" s="49"/>
      <c r="B35" s="9"/>
      <c r="C35" s="13"/>
      <c r="D35" s="14"/>
      <c r="E35" s="29"/>
      <c r="F35" s="13"/>
      <c r="G35" s="14"/>
      <c r="H35" s="14"/>
    </row>
    <row r="36" spans="1:8" s="4" customFormat="1" ht="11.25">
      <c r="A36" s="49" t="s">
        <v>8</v>
      </c>
      <c r="B36" s="36">
        <v>54</v>
      </c>
      <c r="C36" s="35">
        <v>15.0401</v>
      </c>
      <c r="D36" s="37">
        <f>C36*120</f>
        <v>1804.8120000000001</v>
      </c>
      <c r="E36" s="38">
        <f>D36*70/100</f>
        <v>1263.3684</v>
      </c>
      <c r="F36" s="35">
        <v>9.885</v>
      </c>
      <c r="G36" s="37">
        <v>768.49</v>
      </c>
      <c r="H36" s="37">
        <v>537.95</v>
      </c>
    </row>
    <row r="37" spans="1:8" s="4" customFormat="1" ht="11.25">
      <c r="A37" s="49"/>
      <c r="B37" s="9"/>
      <c r="C37" s="13"/>
      <c r="D37" s="14"/>
      <c r="E37" s="29"/>
      <c r="F37" s="13"/>
      <c r="G37" s="14"/>
      <c r="H37" s="14"/>
    </row>
    <row r="38" spans="1:8" s="4" customFormat="1" ht="11.25">
      <c r="A38" s="49" t="s">
        <v>14</v>
      </c>
      <c r="B38" s="36">
        <v>311</v>
      </c>
      <c r="C38" s="35">
        <v>128.6606</v>
      </c>
      <c r="D38" s="37">
        <f>C38*130</f>
        <v>16725.877999999997</v>
      </c>
      <c r="E38" s="38">
        <f>D38*70/100</f>
        <v>11708.114599999997</v>
      </c>
      <c r="F38" s="35">
        <v>128.6173</v>
      </c>
      <c r="G38" s="37">
        <v>12681.18</v>
      </c>
      <c r="H38" s="37">
        <v>8876.94</v>
      </c>
    </row>
    <row r="39" spans="1:8" s="4" customFormat="1" ht="11.25">
      <c r="A39" s="49"/>
      <c r="B39" s="9"/>
      <c r="C39" s="13"/>
      <c r="D39" s="14"/>
      <c r="E39" s="29"/>
      <c r="F39" s="13"/>
      <c r="G39" s="14"/>
      <c r="H39" s="14"/>
    </row>
    <row r="40" spans="1:8" s="4" customFormat="1" ht="12">
      <c r="A40" s="50" t="s">
        <v>16</v>
      </c>
      <c r="B40" s="39">
        <v>91</v>
      </c>
      <c r="C40" s="40">
        <v>37.4309</v>
      </c>
      <c r="D40" s="41">
        <f>C40*130</f>
        <v>4866.017</v>
      </c>
      <c r="E40" s="42">
        <f>D40*70/100</f>
        <v>3406.2119000000002</v>
      </c>
      <c r="F40" s="40">
        <v>29.6447</v>
      </c>
      <c r="G40" s="41">
        <v>2162.82</v>
      </c>
      <c r="H40" s="41">
        <v>1513.84</v>
      </c>
    </row>
    <row r="41" spans="1:8" ht="12">
      <c r="A41" s="50" t="s">
        <v>269</v>
      </c>
      <c r="B41" s="39">
        <v>0</v>
      </c>
      <c r="C41" s="40">
        <v>0</v>
      </c>
      <c r="D41" s="41">
        <v>0</v>
      </c>
      <c r="E41" s="42">
        <v>0</v>
      </c>
      <c r="F41" s="40">
        <v>0.0387</v>
      </c>
      <c r="G41" s="41">
        <v>1.75</v>
      </c>
      <c r="H41" s="41">
        <v>0.67</v>
      </c>
    </row>
    <row r="42" spans="1:8" s="4" customFormat="1" ht="11.25">
      <c r="A42" s="49" t="s">
        <v>273</v>
      </c>
      <c r="B42" s="36">
        <f>SUM(B40:B41)</f>
        <v>91</v>
      </c>
      <c r="C42" s="35">
        <f aca="true" t="shared" si="5" ref="C42:H42">SUM(C40:C41)</f>
        <v>37.4309</v>
      </c>
      <c r="D42" s="37">
        <f t="shared" si="5"/>
        <v>4866.017</v>
      </c>
      <c r="E42" s="38">
        <f t="shared" si="5"/>
        <v>3406.2119000000002</v>
      </c>
      <c r="F42" s="35">
        <f t="shared" si="5"/>
        <v>29.6834</v>
      </c>
      <c r="G42" s="37">
        <f t="shared" si="5"/>
        <v>2164.57</v>
      </c>
      <c r="H42" s="37">
        <f t="shared" si="5"/>
        <v>1514.51</v>
      </c>
    </row>
    <row r="43" spans="1:8" s="4" customFormat="1" ht="11.25">
      <c r="A43" s="49"/>
      <c r="B43" s="9"/>
      <c r="C43" s="13"/>
      <c r="D43" s="14"/>
      <c r="E43" s="29"/>
      <c r="F43" s="13"/>
      <c r="G43" s="14"/>
      <c r="H43" s="14"/>
    </row>
    <row r="44" spans="1:8" ht="12">
      <c r="A44" s="50" t="s">
        <v>177</v>
      </c>
      <c r="B44" s="39">
        <v>981</v>
      </c>
      <c r="C44" s="40">
        <v>573.5418</v>
      </c>
      <c r="D44" s="41">
        <f>C44*130</f>
        <v>74560.434</v>
      </c>
      <c r="E44" s="42">
        <f>D44*70/100</f>
        <v>52192.3038</v>
      </c>
      <c r="F44" s="40">
        <v>552.2151</v>
      </c>
      <c r="G44" s="41">
        <v>58878.36</v>
      </c>
      <c r="H44" s="41">
        <v>41214.93</v>
      </c>
    </row>
    <row r="45" spans="1:8" ht="12">
      <c r="A45" s="50" t="s">
        <v>178</v>
      </c>
      <c r="B45" s="39">
        <v>0</v>
      </c>
      <c r="C45" s="40">
        <v>0</v>
      </c>
      <c r="D45" s="41">
        <v>0</v>
      </c>
      <c r="E45" s="42">
        <v>0</v>
      </c>
      <c r="F45" s="40">
        <v>0.2089</v>
      </c>
      <c r="G45" s="41">
        <v>27</v>
      </c>
      <c r="H45" s="41">
        <v>18.9</v>
      </c>
    </row>
    <row r="46" spans="1:8" s="4" customFormat="1" ht="11.25">
      <c r="A46" s="49" t="s">
        <v>227</v>
      </c>
      <c r="B46" s="36">
        <f>B44</f>
        <v>981</v>
      </c>
      <c r="C46" s="35">
        <f>C44</f>
        <v>573.5418</v>
      </c>
      <c r="D46" s="37">
        <f>D44</f>
        <v>74560.434</v>
      </c>
      <c r="E46" s="38">
        <f>E44</f>
        <v>52192.3038</v>
      </c>
      <c r="F46" s="35">
        <f>SUM(F44:F45)</f>
        <v>552.424</v>
      </c>
      <c r="G46" s="37">
        <f>SUM(G44:G45)</f>
        <v>58905.36</v>
      </c>
      <c r="H46" s="37">
        <f>SUM(H44:H45)</f>
        <v>41233.83</v>
      </c>
    </row>
    <row r="47" spans="1:8" s="4" customFormat="1" ht="11.25">
      <c r="A47" s="49"/>
      <c r="B47" s="9"/>
      <c r="C47" s="13"/>
      <c r="D47" s="14"/>
      <c r="E47" s="29"/>
      <c r="F47" s="13"/>
      <c r="G47" s="14"/>
      <c r="H47" s="14"/>
    </row>
    <row r="48" spans="1:8" ht="12">
      <c r="A48" s="50" t="s">
        <v>18</v>
      </c>
      <c r="B48" s="39">
        <v>656</v>
      </c>
      <c r="C48" s="40">
        <v>273.2515</v>
      </c>
      <c r="D48" s="41">
        <f>C48*130</f>
        <v>35522.695</v>
      </c>
      <c r="E48" s="42">
        <f>D48*70/100</f>
        <v>24865.8865</v>
      </c>
      <c r="F48" s="40">
        <v>251.2477</v>
      </c>
      <c r="G48" s="41">
        <v>18710.41</v>
      </c>
      <c r="H48" s="41">
        <v>13097.43</v>
      </c>
    </row>
    <row r="49" spans="1:8" ht="12">
      <c r="A49" s="50" t="s">
        <v>192</v>
      </c>
      <c r="B49" s="39">
        <v>0</v>
      </c>
      <c r="C49" s="40">
        <v>0</v>
      </c>
      <c r="D49" s="41">
        <v>0</v>
      </c>
      <c r="E49" s="42">
        <v>0</v>
      </c>
      <c r="F49" s="40">
        <v>0.6141</v>
      </c>
      <c r="G49" s="41">
        <v>33.05</v>
      </c>
      <c r="H49" s="41">
        <v>10.17</v>
      </c>
    </row>
    <row r="50" spans="1:8" s="4" customFormat="1" ht="11.25">
      <c r="A50" s="49" t="s">
        <v>229</v>
      </c>
      <c r="B50" s="36">
        <f>B48</f>
        <v>656</v>
      </c>
      <c r="C50" s="35">
        <f>C48</f>
        <v>273.2515</v>
      </c>
      <c r="D50" s="37">
        <f>D48</f>
        <v>35522.695</v>
      </c>
      <c r="E50" s="38">
        <f>E48</f>
        <v>24865.8865</v>
      </c>
      <c r="F50" s="35">
        <f>SUM(F48:F49)</f>
        <v>251.86180000000002</v>
      </c>
      <c r="G50" s="37">
        <f>SUM(G48:G49)</f>
        <v>18743.46</v>
      </c>
      <c r="H50" s="37">
        <f>SUM(H48:H49)</f>
        <v>13107.6</v>
      </c>
    </row>
    <row r="51" spans="1:8" s="4" customFormat="1" ht="11.25">
      <c r="A51" s="49"/>
      <c r="B51" s="9"/>
      <c r="C51" s="13"/>
      <c r="D51" s="14"/>
      <c r="E51" s="29"/>
      <c r="F51" s="13"/>
      <c r="G51" s="14"/>
      <c r="H51" s="14"/>
    </row>
    <row r="52" spans="1:8" s="4" customFormat="1" ht="11.25">
      <c r="A52" s="49" t="s">
        <v>102</v>
      </c>
      <c r="B52" s="36">
        <v>20</v>
      </c>
      <c r="C52" s="35">
        <v>3.3087</v>
      </c>
      <c r="D52" s="37">
        <f>C52*130</f>
        <v>430.131</v>
      </c>
      <c r="E52" s="38">
        <f>D52*70/100</f>
        <v>301.0917</v>
      </c>
      <c r="F52" s="35">
        <v>2.116</v>
      </c>
      <c r="G52" s="37">
        <v>215.06</v>
      </c>
      <c r="H52" s="37">
        <f>G52*70/100</f>
        <v>150.542</v>
      </c>
    </row>
    <row r="53" spans="1:8" s="4" customFormat="1" ht="11.25">
      <c r="A53" s="49"/>
      <c r="B53" s="9"/>
      <c r="C53" s="13"/>
      <c r="D53" s="14"/>
      <c r="E53" s="29"/>
      <c r="F53" s="13"/>
      <c r="G53" s="14"/>
      <c r="H53" s="14"/>
    </row>
    <row r="54" spans="1:8" ht="12">
      <c r="A54" s="50" t="s">
        <v>175</v>
      </c>
      <c r="B54" s="39">
        <v>1012</v>
      </c>
      <c r="C54" s="40">
        <v>402.7733</v>
      </c>
      <c r="D54" s="41">
        <f>C54*130</f>
        <v>52360.529</v>
      </c>
      <c r="E54" s="42">
        <f>D54*70/100</f>
        <v>36652.3703</v>
      </c>
      <c r="F54" s="40">
        <v>375.9773</v>
      </c>
      <c r="G54" s="41">
        <v>33215.09</v>
      </c>
      <c r="H54" s="41">
        <v>23251.08</v>
      </c>
    </row>
    <row r="55" spans="1:8" ht="12">
      <c r="A55" s="50" t="s">
        <v>176</v>
      </c>
      <c r="B55" s="39">
        <v>0</v>
      </c>
      <c r="C55" s="40">
        <v>0</v>
      </c>
      <c r="D55" s="41">
        <v>0</v>
      </c>
      <c r="E55" s="42">
        <v>0</v>
      </c>
      <c r="F55" s="40">
        <v>0.8258</v>
      </c>
      <c r="G55" s="41">
        <v>93.35</v>
      </c>
      <c r="H55" s="41">
        <v>65.33</v>
      </c>
    </row>
    <row r="56" spans="1:8" s="4" customFormat="1" ht="11.25">
      <c r="A56" s="49" t="s">
        <v>231</v>
      </c>
      <c r="B56" s="36">
        <f>B54</f>
        <v>1012</v>
      </c>
      <c r="C56" s="35">
        <f>C54</f>
        <v>402.7733</v>
      </c>
      <c r="D56" s="37">
        <f>D54</f>
        <v>52360.529</v>
      </c>
      <c r="E56" s="38">
        <f>E54</f>
        <v>36652.3703</v>
      </c>
      <c r="F56" s="35">
        <f>SUM(F54:F55)</f>
        <v>376.80310000000003</v>
      </c>
      <c r="G56" s="37">
        <f>SUM(G54:G55)</f>
        <v>33308.439999999995</v>
      </c>
      <c r="H56" s="37">
        <f>SUM(H54:H55)</f>
        <v>23316.410000000003</v>
      </c>
    </row>
    <row r="57" spans="1:8" s="4" customFormat="1" ht="11.25">
      <c r="A57" s="49"/>
      <c r="B57" s="9"/>
      <c r="C57" s="13"/>
      <c r="D57" s="14"/>
      <c r="E57" s="29"/>
      <c r="F57" s="13"/>
      <c r="G57" s="14"/>
      <c r="H57" s="14"/>
    </row>
    <row r="58" spans="1:8" s="4" customFormat="1" ht="11.25">
      <c r="A58" s="49" t="s">
        <v>17</v>
      </c>
      <c r="B58" s="36">
        <v>2</v>
      </c>
      <c r="C58" s="35">
        <v>0.2201</v>
      </c>
      <c r="D58" s="37">
        <f>C58*130</f>
        <v>28.613</v>
      </c>
      <c r="E58" s="38">
        <f>D58*70/100</f>
        <v>20.0291</v>
      </c>
      <c r="F58" s="35">
        <v>0.2</v>
      </c>
      <c r="G58" s="37">
        <v>26</v>
      </c>
      <c r="H58" s="37">
        <v>18.2</v>
      </c>
    </row>
    <row r="59" spans="1:8" s="4" customFormat="1" ht="11.25">
      <c r="A59" s="49"/>
      <c r="B59" s="9"/>
      <c r="C59" s="13"/>
      <c r="D59" s="14"/>
      <c r="E59" s="29"/>
      <c r="F59" s="13"/>
      <c r="G59" s="14"/>
      <c r="H59" s="14"/>
    </row>
    <row r="60" spans="1:8" ht="12">
      <c r="A60" s="50" t="s">
        <v>15</v>
      </c>
      <c r="B60" s="39">
        <v>617</v>
      </c>
      <c r="C60" s="40">
        <v>348.1169</v>
      </c>
      <c r="D60" s="41">
        <f>C60*120</f>
        <v>41774.028</v>
      </c>
      <c r="E60" s="42">
        <f>D60*70/100</f>
        <v>29241.8196</v>
      </c>
      <c r="F60" s="40">
        <v>297.8778</v>
      </c>
      <c r="G60" s="41">
        <v>19909.83</v>
      </c>
      <c r="H60" s="41">
        <v>13925.09</v>
      </c>
    </row>
    <row r="61" spans="1:8" ht="12">
      <c r="A61" s="50" t="s">
        <v>290</v>
      </c>
      <c r="B61" s="39"/>
      <c r="C61" s="40">
        <v>0</v>
      </c>
      <c r="D61" s="41">
        <v>0</v>
      </c>
      <c r="E61" s="42">
        <v>0</v>
      </c>
      <c r="F61" s="40">
        <v>4.6043</v>
      </c>
      <c r="G61" s="41">
        <v>383.72</v>
      </c>
      <c r="H61" s="41">
        <v>268.61</v>
      </c>
    </row>
    <row r="62" spans="1:8" ht="12">
      <c r="A62" s="50" t="s">
        <v>180</v>
      </c>
      <c r="B62" s="39">
        <v>0</v>
      </c>
      <c r="C62" s="40">
        <v>0</v>
      </c>
      <c r="D62" s="41">
        <v>0</v>
      </c>
      <c r="E62" s="42">
        <v>0</v>
      </c>
      <c r="F62" s="40">
        <v>4.993</v>
      </c>
      <c r="G62" s="41">
        <v>341.06</v>
      </c>
      <c r="H62" s="41">
        <v>238.75</v>
      </c>
    </row>
    <row r="63" spans="1:8" ht="12">
      <c r="A63" s="50" t="s">
        <v>181</v>
      </c>
      <c r="B63" s="39">
        <v>0</v>
      </c>
      <c r="C63" s="40">
        <v>0</v>
      </c>
      <c r="D63" s="41">
        <v>0</v>
      </c>
      <c r="E63" s="42">
        <v>0</v>
      </c>
      <c r="F63" s="40">
        <v>2.6386</v>
      </c>
      <c r="G63" s="41">
        <v>243.25</v>
      </c>
      <c r="H63" s="41">
        <v>170.27</v>
      </c>
    </row>
    <row r="64" spans="1:8" s="4" customFormat="1" ht="11.25">
      <c r="A64" s="49" t="s">
        <v>224</v>
      </c>
      <c r="B64" s="36">
        <f>B60</f>
        <v>617</v>
      </c>
      <c r="C64" s="35">
        <f>C60</f>
        <v>348.1169</v>
      </c>
      <c r="D64" s="37">
        <f>D60</f>
        <v>41774.028</v>
      </c>
      <c r="E64" s="38">
        <f>E60</f>
        <v>29241.8196</v>
      </c>
      <c r="F64" s="35">
        <f>SUM(F60:F63)</f>
        <v>310.1137</v>
      </c>
      <c r="G64" s="37">
        <f>SUM(G60:G63)</f>
        <v>20877.860000000004</v>
      </c>
      <c r="H64" s="37">
        <f>SUM(H60:H63)</f>
        <v>14602.720000000001</v>
      </c>
    </row>
    <row r="65" spans="1:8" s="4" customFormat="1" ht="11.25">
      <c r="A65" s="49"/>
      <c r="B65" s="36"/>
      <c r="C65" s="35"/>
      <c r="D65" s="37"/>
      <c r="E65" s="38"/>
      <c r="F65" s="13"/>
      <c r="G65" s="14"/>
      <c r="H65" s="14"/>
    </row>
    <row r="66" spans="1:8" ht="12">
      <c r="A66" s="50" t="s">
        <v>172</v>
      </c>
      <c r="B66" s="39">
        <v>442</v>
      </c>
      <c r="C66" s="40">
        <v>163.2644</v>
      </c>
      <c r="D66" s="41">
        <f>C66*110</f>
        <v>17959.084</v>
      </c>
      <c r="E66" s="42">
        <f>D66*70/100</f>
        <v>12571.358799999998</v>
      </c>
      <c r="F66" s="21">
        <v>147.4371</v>
      </c>
      <c r="G66" s="22">
        <v>9531.43</v>
      </c>
      <c r="H66" s="22">
        <v>6652.23</v>
      </c>
    </row>
    <row r="67" spans="1:8" ht="12">
      <c r="A67" s="50" t="s">
        <v>284</v>
      </c>
      <c r="B67" s="1">
        <v>0</v>
      </c>
      <c r="C67" s="1">
        <v>0</v>
      </c>
      <c r="D67" s="1">
        <v>0</v>
      </c>
      <c r="E67" s="57">
        <v>0</v>
      </c>
      <c r="F67" s="40">
        <v>1.9237</v>
      </c>
      <c r="G67" s="41">
        <v>144.2</v>
      </c>
      <c r="H67" s="41">
        <v>100.95</v>
      </c>
    </row>
    <row r="68" spans="1:8" s="4" customFormat="1" ht="11.25">
      <c r="A68" s="49" t="s">
        <v>172</v>
      </c>
      <c r="B68" s="36">
        <v>442</v>
      </c>
      <c r="C68" s="35">
        <v>163.2644</v>
      </c>
      <c r="D68" s="37">
        <f>C68*110</f>
        <v>17959.084</v>
      </c>
      <c r="E68" s="38">
        <f>D68*70/100</f>
        <v>12571.358799999998</v>
      </c>
      <c r="F68" s="35">
        <f>SUM(F66:F67)</f>
        <v>149.36079999999998</v>
      </c>
      <c r="G68" s="37">
        <f>SUM(G66:G67)</f>
        <v>9675.630000000001</v>
      </c>
      <c r="H68" s="37">
        <f>SUM(H66:H67)</f>
        <v>6753.179999999999</v>
      </c>
    </row>
    <row r="69" spans="1:8" s="4" customFormat="1" ht="11.25">
      <c r="A69" s="49"/>
      <c r="B69" s="9"/>
      <c r="C69" s="13"/>
      <c r="D69" s="14"/>
      <c r="E69" s="29"/>
      <c r="G69" s="14"/>
      <c r="H69" s="14"/>
    </row>
    <row r="70" spans="1:8" ht="12">
      <c r="A70" s="50" t="s">
        <v>9</v>
      </c>
      <c r="B70" s="39">
        <v>875</v>
      </c>
      <c r="C70" s="40">
        <v>420.4273</v>
      </c>
      <c r="D70" s="41">
        <f>C70*140</f>
        <v>58859.822</v>
      </c>
      <c r="E70" s="42">
        <f>D70*70/100</f>
        <v>41201.8754</v>
      </c>
      <c r="F70" s="40">
        <v>324.8974</v>
      </c>
      <c r="G70" s="41">
        <v>31719.73</v>
      </c>
      <c r="H70" s="41">
        <v>22201.27</v>
      </c>
    </row>
    <row r="71" spans="1:8" ht="12">
      <c r="A71" s="50" t="s">
        <v>285</v>
      </c>
      <c r="B71" s="39"/>
      <c r="C71" s="40">
        <v>0</v>
      </c>
      <c r="D71" s="41">
        <v>0</v>
      </c>
      <c r="E71" s="42">
        <v>0</v>
      </c>
      <c r="F71" s="40">
        <v>20.8065</v>
      </c>
      <c r="G71" s="41">
        <v>2513.44</v>
      </c>
      <c r="H71" s="41">
        <v>1759.44</v>
      </c>
    </row>
    <row r="72" spans="1:8" ht="12">
      <c r="A72" s="50" t="s">
        <v>170</v>
      </c>
      <c r="B72" s="39">
        <v>0</v>
      </c>
      <c r="C72" s="40">
        <v>0</v>
      </c>
      <c r="D72" s="41">
        <v>0</v>
      </c>
      <c r="E72" s="42">
        <v>0</v>
      </c>
      <c r="F72" s="40">
        <v>47.7416</v>
      </c>
      <c r="G72" s="41">
        <v>4793.34</v>
      </c>
      <c r="H72" s="41">
        <v>3354.44</v>
      </c>
    </row>
    <row r="73" spans="1:8" s="4" customFormat="1" ht="11.25">
      <c r="A73" s="49" t="s">
        <v>233</v>
      </c>
      <c r="B73" s="36">
        <f>B70</f>
        <v>875</v>
      </c>
      <c r="C73" s="35">
        <f>C70</f>
        <v>420.4273</v>
      </c>
      <c r="D73" s="37">
        <f>D70</f>
        <v>58859.822</v>
      </c>
      <c r="E73" s="38">
        <f>E70</f>
        <v>41201.8754</v>
      </c>
      <c r="F73" s="35">
        <f>SUM(F70:F72)</f>
        <v>393.4455</v>
      </c>
      <c r="G73" s="37">
        <f>SUM(G70:G72)</f>
        <v>39026.509999999995</v>
      </c>
      <c r="H73" s="37">
        <f>SUM(H70:H72)</f>
        <v>27315.149999999998</v>
      </c>
    </row>
    <row r="74" spans="1:8" s="4" customFormat="1" ht="11.25">
      <c r="A74" s="49"/>
      <c r="B74" s="9"/>
      <c r="C74" s="13"/>
      <c r="D74" s="14"/>
      <c r="E74" s="29"/>
      <c r="F74" s="13"/>
      <c r="G74" s="14"/>
      <c r="H74" s="14"/>
    </row>
    <row r="75" spans="1:8" s="4" customFormat="1" ht="11.25">
      <c r="A75" s="49" t="s">
        <v>10</v>
      </c>
      <c r="B75" s="36">
        <v>3</v>
      </c>
      <c r="C75" s="35">
        <v>0.8725</v>
      </c>
      <c r="D75" s="37">
        <f>C75*110</f>
        <v>95.97500000000001</v>
      </c>
      <c r="E75" s="38">
        <f>D75*70/100</f>
        <v>67.1825</v>
      </c>
      <c r="F75" s="35">
        <v>0.7725</v>
      </c>
      <c r="G75" s="37">
        <v>49.72</v>
      </c>
      <c r="H75" s="37">
        <f>G75*70/100</f>
        <v>34.804</v>
      </c>
    </row>
    <row r="76" spans="1:8" s="4" customFormat="1" ht="11.25">
      <c r="A76" s="49"/>
      <c r="B76" s="9"/>
      <c r="C76" s="13"/>
      <c r="D76" s="14"/>
      <c r="E76" s="29"/>
      <c r="F76" s="13"/>
      <c r="G76" s="14"/>
      <c r="H76" s="14"/>
    </row>
    <row r="77" spans="1:8" ht="12">
      <c r="A77" s="50" t="s">
        <v>11</v>
      </c>
      <c r="B77" s="39">
        <v>491</v>
      </c>
      <c r="C77" s="40">
        <v>196.8374</v>
      </c>
      <c r="D77" s="41">
        <f>C77*130</f>
        <v>25588.862</v>
      </c>
      <c r="E77" s="42">
        <f>D77*70/100</f>
        <v>17912.203400000002</v>
      </c>
      <c r="F77" s="40">
        <v>178.853</v>
      </c>
      <c r="G77" s="41">
        <v>15225.55</v>
      </c>
      <c r="H77" s="41">
        <v>10637.83</v>
      </c>
    </row>
    <row r="78" spans="1:8" ht="12">
      <c r="A78" s="50" t="s">
        <v>287</v>
      </c>
      <c r="B78" s="39"/>
      <c r="C78" s="40">
        <v>0</v>
      </c>
      <c r="D78" s="41">
        <v>0</v>
      </c>
      <c r="E78" s="42">
        <v>0</v>
      </c>
      <c r="F78" s="40">
        <v>0.93</v>
      </c>
      <c r="G78" s="41">
        <v>71.95</v>
      </c>
      <c r="H78" s="41">
        <v>50.37</v>
      </c>
    </row>
    <row r="79" spans="1:8" ht="12">
      <c r="A79" s="50" t="s">
        <v>203</v>
      </c>
      <c r="B79" s="39">
        <v>0</v>
      </c>
      <c r="C79" s="40">
        <v>0</v>
      </c>
      <c r="D79" s="41">
        <v>0</v>
      </c>
      <c r="E79" s="42">
        <v>0</v>
      </c>
      <c r="F79" s="40">
        <v>8.7599</v>
      </c>
      <c r="G79" s="41">
        <v>781.84</v>
      </c>
      <c r="H79" s="41">
        <v>546.95</v>
      </c>
    </row>
    <row r="80" spans="1:8" s="4" customFormat="1" ht="11.25">
      <c r="A80" s="49" t="s">
        <v>235</v>
      </c>
      <c r="B80" s="36">
        <f>B77</f>
        <v>491</v>
      </c>
      <c r="C80" s="35">
        <f>C77</f>
        <v>196.8374</v>
      </c>
      <c r="D80" s="37">
        <f>D77</f>
        <v>25588.862</v>
      </c>
      <c r="E80" s="38">
        <f>E77</f>
        <v>17912.203400000002</v>
      </c>
      <c r="F80" s="35">
        <f>SUM(F77:F79)</f>
        <v>188.5429</v>
      </c>
      <c r="G80" s="37">
        <f>SUM(G77:G79)</f>
        <v>16079.34</v>
      </c>
      <c r="H80" s="37">
        <f>SUM(H77:H79)</f>
        <v>11235.150000000001</v>
      </c>
    </row>
    <row r="81" spans="1:8" s="4" customFormat="1" ht="11.25">
      <c r="A81" s="49"/>
      <c r="B81" s="9"/>
      <c r="C81" s="13"/>
      <c r="D81" s="14"/>
      <c r="E81" s="29"/>
      <c r="F81" s="13"/>
      <c r="G81" s="14"/>
      <c r="H81" s="14"/>
    </row>
    <row r="82" spans="1:8" ht="12">
      <c r="A82" s="50" t="s">
        <v>13</v>
      </c>
      <c r="B82" s="39">
        <v>48</v>
      </c>
      <c r="C82" s="40">
        <v>16.0333</v>
      </c>
      <c r="D82" s="41">
        <f>C82*60</f>
        <v>961.998</v>
      </c>
      <c r="E82" s="42">
        <f>D82*70/100</f>
        <v>673.3986</v>
      </c>
      <c r="F82" s="40">
        <v>12.3391</v>
      </c>
      <c r="G82" s="41">
        <v>475.24</v>
      </c>
      <c r="H82" s="41">
        <v>330.46</v>
      </c>
    </row>
    <row r="83" spans="1:8" ht="12">
      <c r="A83" s="50" t="s">
        <v>200</v>
      </c>
      <c r="B83" s="39">
        <v>0</v>
      </c>
      <c r="C83" s="40">
        <v>0</v>
      </c>
      <c r="D83" s="41">
        <v>0</v>
      </c>
      <c r="E83" s="42">
        <v>0</v>
      </c>
      <c r="F83" s="40">
        <v>0.1677</v>
      </c>
      <c r="G83" s="41">
        <v>10</v>
      </c>
      <c r="H83" s="41">
        <v>6.67</v>
      </c>
    </row>
    <row r="84" spans="1:8" ht="12">
      <c r="A84" s="50" t="s">
        <v>275</v>
      </c>
      <c r="B84" s="39">
        <v>0</v>
      </c>
      <c r="C84" s="40">
        <v>0</v>
      </c>
      <c r="D84" s="41">
        <v>0</v>
      </c>
      <c r="E84" s="42">
        <v>0</v>
      </c>
      <c r="F84" s="40">
        <v>1.0916</v>
      </c>
      <c r="G84" s="41">
        <v>53.21</v>
      </c>
      <c r="H84" s="41">
        <v>44.34</v>
      </c>
    </row>
    <row r="85" spans="1:8" s="4" customFormat="1" ht="11.25">
      <c r="A85" s="49" t="s">
        <v>236</v>
      </c>
      <c r="B85" s="36">
        <f>B82</f>
        <v>48</v>
      </c>
      <c r="C85" s="35">
        <f>C82</f>
        <v>16.0333</v>
      </c>
      <c r="D85" s="37">
        <f>D82</f>
        <v>961.998</v>
      </c>
      <c r="E85" s="38">
        <f>E82</f>
        <v>673.3986</v>
      </c>
      <c r="F85" s="35">
        <f>SUM(F82:F84)</f>
        <v>13.5984</v>
      </c>
      <c r="G85" s="37">
        <f>SUM(G82:G84)</f>
        <v>538.45</v>
      </c>
      <c r="H85" s="37">
        <f>SUM(H82:H84)</f>
        <v>381.47</v>
      </c>
    </row>
    <row r="86" spans="1:8" s="4" customFormat="1" ht="11.25">
      <c r="A86" s="49"/>
      <c r="B86" s="9"/>
      <c r="C86" s="13"/>
      <c r="D86" s="14"/>
      <c r="E86" s="29"/>
      <c r="F86" s="13"/>
      <c r="G86" s="14"/>
      <c r="H86" s="14"/>
    </row>
    <row r="87" spans="1:8" s="4" customFormat="1" ht="11.25">
      <c r="A87" s="49" t="s">
        <v>239</v>
      </c>
      <c r="B87" s="36">
        <v>772</v>
      </c>
      <c r="C87" s="35">
        <v>265.3831</v>
      </c>
      <c r="D87" s="37">
        <f>C87*140</f>
        <v>37153.634000000005</v>
      </c>
      <c r="E87" s="38">
        <f>D87*70/100</f>
        <v>26007.543800000003</v>
      </c>
      <c r="F87" s="35">
        <v>272.5872</v>
      </c>
      <c r="G87" s="37">
        <v>28893.52</v>
      </c>
      <c r="H87" s="37">
        <v>20225.38</v>
      </c>
    </row>
    <row r="88" spans="1:8" s="4" customFormat="1" ht="11.25">
      <c r="A88" s="49"/>
      <c r="B88" s="9"/>
      <c r="C88" s="13"/>
      <c r="D88" s="14"/>
      <c r="E88" s="29"/>
      <c r="F88" s="13"/>
      <c r="G88" s="14"/>
      <c r="H88" s="14"/>
    </row>
    <row r="89" spans="1:8" s="4" customFormat="1" ht="11.25">
      <c r="A89" s="49" t="s">
        <v>19</v>
      </c>
      <c r="B89" s="36">
        <v>86</v>
      </c>
      <c r="C89" s="35">
        <v>16.5306</v>
      </c>
      <c r="D89" s="37">
        <f>C89*140</f>
        <v>2314.284</v>
      </c>
      <c r="E89" s="38">
        <f>D89*70/100</f>
        <v>1619.9988</v>
      </c>
      <c r="F89" s="35">
        <v>14.4453</v>
      </c>
      <c r="G89" s="37">
        <v>1846.62</v>
      </c>
      <c r="H89" s="37">
        <v>1292.65</v>
      </c>
    </row>
    <row r="90" spans="1:8" s="4" customFormat="1" ht="11.25">
      <c r="A90" s="49"/>
      <c r="B90" s="9"/>
      <c r="C90" s="13"/>
      <c r="D90" s="14"/>
      <c r="E90" s="29"/>
      <c r="F90" s="13"/>
      <c r="G90" s="14"/>
      <c r="H90" s="14"/>
    </row>
    <row r="91" spans="1:8" s="4" customFormat="1" ht="11.25">
      <c r="A91" s="49" t="s">
        <v>24</v>
      </c>
      <c r="B91" s="36">
        <v>42</v>
      </c>
      <c r="C91" s="35">
        <v>16.4951</v>
      </c>
      <c r="D91" s="37">
        <f aca="true" t="shared" si="6" ref="D91:D105">C91*125</f>
        <v>2061.8875000000003</v>
      </c>
      <c r="E91" s="38">
        <f aca="true" t="shared" si="7" ref="E91:E105">D91*70/100</f>
        <v>1443.3212500000002</v>
      </c>
      <c r="F91" s="35">
        <v>13.4983</v>
      </c>
      <c r="G91" s="37">
        <v>987.04</v>
      </c>
      <c r="H91" s="37">
        <v>680.92</v>
      </c>
    </row>
    <row r="92" spans="1:8" s="4" customFormat="1" ht="11.25">
      <c r="A92" s="49"/>
      <c r="B92" s="9"/>
      <c r="C92" s="13"/>
      <c r="D92" s="14"/>
      <c r="E92" s="29"/>
      <c r="F92" s="13"/>
      <c r="G92" s="14"/>
      <c r="H92" s="14"/>
    </row>
    <row r="93" spans="1:8" s="4" customFormat="1" ht="11.25">
      <c r="A93" s="49" t="s">
        <v>22</v>
      </c>
      <c r="B93" s="36">
        <v>3</v>
      </c>
      <c r="C93" s="35">
        <v>0.7816</v>
      </c>
      <c r="D93" s="37">
        <f t="shared" si="6"/>
        <v>97.69999999999999</v>
      </c>
      <c r="E93" s="38">
        <f t="shared" si="7"/>
        <v>68.38999999999999</v>
      </c>
      <c r="F93" s="35">
        <v>0</v>
      </c>
      <c r="G93" s="35">
        <v>0</v>
      </c>
      <c r="H93" s="35">
        <f>G93*70/100</f>
        <v>0</v>
      </c>
    </row>
    <row r="94" spans="1:8" s="4" customFormat="1" ht="11.25">
      <c r="A94" s="49"/>
      <c r="B94" s="9"/>
      <c r="C94" s="13"/>
      <c r="D94" s="14"/>
      <c r="E94" s="29"/>
      <c r="F94" s="13"/>
      <c r="G94" s="13"/>
      <c r="H94" s="13"/>
    </row>
    <row r="95" spans="1:8" s="4" customFormat="1" ht="11.25">
      <c r="A95" s="49" t="s">
        <v>23</v>
      </c>
      <c r="B95" s="36">
        <v>20</v>
      </c>
      <c r="C95" s="35">
        <v>18.6658</v>
      </c>
      <c r="D95" s="37">
        <f t="shared" si="6"/>
        <v>2333.225</v>
      </c>
      <c r="E95" s="38">
        <f t="shared" si="7"/>
        <v>1633.2575</v>
      </c>
      <c r="F95" s="35">
        <v>17.1486</v>
      </c>
      <c r="G95" s="37">
        <v>1114.59</v>
      </c>
      <c r="H95" s="37">
        <v>780.21</v>
      </c>
    </row>
    <row r="96" spans="1:8" s="4" customFormat="1" ht="11.25">
      <c r="A96" s="49"/>
      <c r="B96" s="9"/>
      <c r="C96" s="13"/>
      <c r="D96" s="14"/>
      <c r="E96" s="29"/>
      <c r="F96" s="13"/>
      <c r="G96" s="14"/>
      <c r="H96" s="14"/>
    </row>
    <row r="97" spans="1:8" s="4" customFormat="1" ht="11.25">
      <c r="A97" s="49" t="s">
        <v>25</v>
      </c>
      <c r="B97" s="36">
        <v>1</v>
      </c>
      <c r="C97" s="35">
        <v>0.12</v>
      </c>
      <c r="D97" s="37">
        <f t="shared" si="6"/>
        <v>15</v>
      </c>
      <c r="E97" s="38">
        <f t="shared" si="7"/>
        <v>10.5</v>
      </c>
      <c r="F97" s="35">
        <v>0.12</v>
      </c>
      <c r="G97" s="37">
        <v>7.69</v>
      </c>
      <c r="H97" s="37">
        <f>G97*70/100</f>
        <v>5.383000000000001</v>
      </c>
    </row>
    <row r="98" spans="1:8" s="4" customFormat="1" ht="11.25">
      <c r="A98" s="49"/>
      <c r="B98" s="9"/>
      <c r="C98" s="13"/>
      <c r="D98" s="14"/>
      <c r="E98" s="29"/>
      <c r="F98" s="13"/>
      <c r="G98" s="14"/>
      <c r="H98" s="14"/>
    </row>
    <row r="99" spans="1:8" s="4" customFormat="1" ht="11.25">
      <c r="A99" s="49" t="s">
        <v>99</v>
      </c>
      <c r="B99" s="36">
        <v>8</v>
      </c>
      <c r="C99" s="35">
        <v>2.8237</v>
      </c>
      <c r="D99" s="37">
        <f t="shared" si="6"/>
        <v>352.96250000000003</v>
      </c>
      <c r="E99" s="38">
        <f t="shared" si="7"/>
        <v>247.07375000000005</v>
      </c>
      <c r="F99" s="35">
        <v>2.5837</v>
      </c>
      <c r="G99" s="37">
        <v>169.1</v>
      </c>
      <c r="H99" s="37">
        <f>G99*70/100</f>
        <v>118.37</v>
      </c>
    </row>
    <row r="100" spans="1:8" s="4" customFormat="1" ht="11.25">
      <c r="A100" s="49"/>
      <c r="B100" s="9"/>
      <c r="C100" s="13"/>
      <c r="D100" s="14"/>
      <c r="E100" s="29"/>
      <c r="F100" s="13"/>
      <c r="G100" s="14"/>
      <c r="H100" s="14"/>
    </row>
    <row r="101" spans="1:8" s="4" customFormat="1" ht="11.25">
      <c r="A101" s="49" t="s">
        <v>27</v>
      </c>
      <c r="B101" s="36">
        <v>96</v>
      </c>
      <c r="C101" s="35">
        <v>60.6758</v>
      </c>
      <c r="D101" s="37">
        <f t="shared" si="6"/>
        <v>7584.475</v>
      </c>
      <c r="E101" s="38">
        <f t="shared" si="7"/>
        <v>5309.1325</v>
      </c>
      <c r="F101" s="35">
        <v>57.013</v>
      </c>
      <c r="G101" s="37">
        <v>3262.66</v>
      </c>
      <c r="H101" s="37">
        <v>2275.63</v>
      </c>
    </row>
    <row r="102" spans="1:8" s="4" customFormat="1" ht="11.25">
      <c r="A102" s="49"/>
      <c r="B102" s="9"/>
      <c r="C102" s="13"/>
      <c r="D102" s="14"/>
      <c r="E102" s="29"/>
      <c r="F102" s="13"/>
      <c r="G102" s="14"/>
      <c r="H102" s="14"/>
    </row>
    <row r="103" spans="1:8" s="4" customFormat="1" ht="11.25">
      <c r="A103" s="49" t="s">
        <v>21</v>
      </c>
      <c r="B103" s="36">
        <v>121</v>
      </c>
      <c r="C103" s="35">
        <v>65.6186</v>
      </c>
      <c r="D103" s="37">
        <f t="shared" si="6"/>
        <v>8202.325</v>
      </c>
      <c r="E103" s="38">
        <f t="shared" si="7"/>
        <v>5741.6275</v>
      </c>
      <c r="F103" s="35">
        <v>54.5812</v>
      </c>
      <c r="G103" s="37">
        <v>3874.61</v>
      </c>
      <c r="H103" s="37">
        <v>2703.83</v>
      </c>
    </row>
    <row r="104" spans="1:8" s="4" customFormat="1" ht="11.25">
      <c r="A104" s="49"/>
      <c r="B104" s="9"/>
      <c r="C104" s="13"/>
      <c r="D104" s="14"/>
      <c r="E104" s="29"/>
      <c r="F104" s="13"/>
      <c r="G104" s="14"/>
      <c r="H104" s="14"/>
    </row>
    <row r="105" spans="1:8" s="4" customFormat="1" ht="11.25">
      <c r="A105" s="49" t="s">
        <v>26</v>
      </c>
      <c r="B105" s="36">
        <v>3</v>
      </c>
      <c r="C105" s="35">
        <v>1.0302</v>
      </c>
      <c r="D105" s="37">
        <f t="shared" si="6"/>
        <v>128.775</v>
      </c>
      <c r="E105" s="38">
        <f t="shared" si="7"/>
        <v>90.1425</v>
      </c>
      <c r="F105" s="35">
        <v>0.0954</v>
      </c>
      <c r="G105" s="37">
        <v>4.06</v>
      </c>
      <c r="H105" s="37">
        <v>2.84</v>
      </c>
    </row>
    <row r="106" spans="1:8" s="4" customFormat="1" ht="11.25">
      <c r="A106" s="49"/>
      <c r="B106" s="9"/>
      <c r="C106" s="13"/>
      <c r="D106" s="14"/>
      <c r="E106" s="29"/>
      <c r="F106" s="13"/>
      <c r="G106" s="14"/>
      <c r="H106" s="14"/>
    </row>
    <row r="107" spans="1:8" ht="12">
      <c r="A107" s="50" t="s">
        <v>32</v>
      </c>
      <c r="B107" s="39">
        <v>121</v>
      </c>
      <c r="C107" s="40">
        <v>53.8762</v>
      </c>
      <c r="D107" s="41">
        <f>C107*100</f>
        <v>5387.62</v>
      </c>
      <c r="E107" s="42">
        <f>D107*70/100</f>
        <v>3771.334</v>
      </c>
      <c r="F107" s="40">
        <v>44.921</v>
      </c>
      <c r="G107" s="41">
        <v>2636.02</v>
      </c>
      <c r="H107" s="41">
        <f>G107*70/100</f>
        <v>1845.214</v>
      </c>
    </row>
    <row r="108" spans="1:8" ht="12">
      <c r="A108" s="50" t="s">
        <v>305</v>
      </c>
      <c r="B108" s="39"/>
      <c r="C108" s="40">
        <v>0</v>
      </c>
      <c r="D108" s="41">
        <v>0</v>
      </c>
      <c r="E108" s="42">
        <v>0</v>
      </c>
      <c r="F108" s="40">
        <v>1.5055</v>
      </c>
      <c r="G108" s="41">
        <v>105.12</v>
      </c>
      <c r="H108" s="41">
        <v>73.58</v>
      </c>
    </row>
    <row r="109" spans="1:8" ht="12">
      <c r="A109" s="50" t="s">
        <v>215</v>
      </c>
      <c r="B109" s="39">
        <v>0</v>
      </c>
      <c r="C109" s="40">
        <v>0</v>
      </c>
      <c r="D109" s="41">
        <v>0</v>
      </c>
      <c r="E109" s="42">
        <v>0</v>
      </c>
      <c r="F109" s="40">
        <v>0.2767</v>
      </c>
      <c r="G109" s="41">
        <v>20.7</v>
      </c>
      <c r="H109" s="41">
        <v>8.28</v>
      </c>
    </row>
    <row r="110" spans="1:8" s="4" customFormat="1" ht="11.25">
      <c r="A110" s="49" t="s">
        <v>267</v>
      </c>
      <c r="B110" s="36">
        <f>B107</f>
        <v>121</v>
      </c>
      <c r="C110" s="35">
        <f>C107</f>
        <v>53.8762</v>
      </c>
      <c r="D110" s="37">
        <f>D107</f>
        <v>5387.62</v>
      </c>
      <c r="E110" s="38">
        <f>E107</f>
        <v>3771.334</v>
      </c>
      <c r="F110" s="35">
        <f>SUM(F107:F109)</f>
        <v>46.703199999999995</v>
      </c>
      <c r="G110" s="37">
        <f>SUM(G107:G109)</f>
        <v>2761.8399999999997</v>
      </c>
      <c r="H110" s="37">
        <f>SUM(H107:H109)</f>
        <v>1927.0739999999998</v>
      </c>
    </row>
    <row r="111" spans="1:8" s="4" customFormat="1" ht="11.25">
      <c r="A111" s="49"/>
      <c r="B111" s="9"/>
      <c r="C111" s="13"/>
      <c r="D111" s="14"/>
      <c r="E111" s="29"/>
      <c r="F111" s="13"/>
      <c r="G111" s="14"/>
      <c r="H111" s="14"/>
    </row>
    <row r="112" spans="1:8" ht="12">
      <c r="A112" s="50" t="s">
        <v>293</v>
      </c>
      <c r="B112" s="39">
        <v>117</v>
      </c>
      <c r="C112" s="40">
        <v>52.062</v>
      </c>
      <c r="D112" s="41">
        <f>C112*110</f>
        <v>5726.82</v>
      </c>
      <c r="E112" s="42">
        <f>D112*70/100</f>
        <v>4008.7739999999994</v>
      </c>
      <c r="F112" s="40">
        <v>40.0332</v>
      </c>
      <c r="G112" s="41">
        <v>3007.16</v>
      </c>
      <c r="H112" s="41">
        <v>2105.02</v>
      </c>
    </row>
    <row r="113" spans="1:8" ht="12">
      <c r="A113" s="50" t="s">
        <v>292</v>
      </c>
      <c r="B113" s="39"/>
      <c r="C113" s="40">
        <v>0</v>
      </c>
      <c r="D113" s="41">
        <v>0</v>
      </c>
      <c r="E113" s="42">
        <v>0</v>
      </c>
      <c r="F113" s="40">
        <v>2.5879</v>
      </c>
      <c r="G113" s="41">
        <v>237.64</v>
      </c>
      <c r="H113" s="41">
        <v>166.35</v>
      </c>
    </row>
    <row r="114" spans="1:8" ht="12">
      <c r="A114" s="50" t="s">
        <v>196</v>
      </c>
      <c r="B114" s="39">
        <v>0</v>
      </c>
      <c r="C114" s="40">
        <v>0</v>
      </c>
      <c r="D114" s="41">
        <v>0</v>
      </c>
      <c r="E114" s="42">
        <v>0</v>
      </c>
      <c r="F114" s="40">
        <v>0.317</v>
      </c>
      <c r="G114" s="41">
        <v>31.35</v>
      </c>
      <c r="H114" s="41">
        <v>12.54</v>
      </c>
    </row>
    <row r="115" spans="1:8" ht="12">
      <c r="A115" s="50" t="s">
        <v>266</v>
      </c>
      <c r="B115" s="39">
        <v>0</v>
      </c>
      <c r="C115" s="40">
        <v>0</v>
      </c>
      <c r="D115" s="41">
        <v>0</v>
      </c>
      <c r="E115" s="42">
        <v>0</v>
      </c>
      <c r="F115" s="40">
        <v>0.1687</v>
      </c>
      <c r="G115" s="41">
        <v>18.03</v>
      </c>
      <c r="H115" s="41">
        <v>9.02</v>
      </c>
    </row>
    <row r="116" spans="1:8" s="4" customFormat="1" ht="11.25">
      <c r="A116" s="49" t="s">
        <v>242</v>
      </c>
      <c r="B116" s="36">
        <f>B112</f>
        <v>117</v>
      </c>
      <c r="C116" s="35">
        <f>C112</f>
        <v>52.062</v>
      </c>
      <c r="D116" s="37">
        <f>D112</f>
        <v>5726.82</v>
      </c>
      <c r="E116" s="38">
        <f>E112</f>
        <v>4008.7739999999994</v>
      </c>
      <c r="F116" s="35">
        <f>SUM(F112:F115)</f>
        <v>43.1068</v>
      </c>
      <c r="G116" s="37">
        <f>SUM(G112:G115)</f>
        <v>3294.18</v>
      </c>
      <c r="H116" s="37">
        <f>SUM(H112:H115)</f>
        <v>2292.93</v>
      </c>
    </row>
    <row r="117" spans="1:8" s="4" customFormat="1" ht="11.25">
      <c r="A117" s="49"/>
      <c r="B117" s="9"/>
      <c r="C117" s="13"/>
      <c r="D117" s="14"/>
      <c r="E117" s="29"/>
      <c r="F117" s="13"/>
      <c r="G117" s="14"/>
      <c r="H117" s="14"/>
    </row>
    <row r="118" spans="1:8" s="4" customFormat="1" ht="11.25">
      <c r="A118" s="49" t="s">
        <v>28</v>
      </c>
      <c r="B118" s="36">
        <v>62</v>
      </c>
      <c r="C118" s="35">
        <v>7.5926</v>
      </c>
      <c r="D118" s="37">
        <f>C118*125</f>
        <v>949.075</v>
      </c>
      <c r="E118" s="38">
        <f>D118*70/100</f>
        <v>664.3525</v>
      </c>
      <c r="F118" s="35">
        <v>2.7057</v>
      </c>
      <c r="G118" s="37">
        <v>162.28</v>
      </c>
      <c r="H118" s="37">
        <f>G118*70/100</f>
        <v>113.596</v>
      </c>
    </row>
    <row r="119" spans="1:8" s="4" customFormat="1" ht="11.25">
      <c r="A119" s="49"/>
      <c r="B119" s="36"/>
      <c r="C119" s="35"/>
      <c r="D119" s="37"/>
      <c r="E119" s="38"/>
      <c r="F119" s="35"/>
      <c r="G119" s="37"/>
      <c r="H119" s="37"/>
    </row>
    <row r="120" spans="1:8" ht="12">
      <c r="A120" s="50" t="s">
        <v>29</v>
      </c>
      <c r="B120" s="39"/>
      <c r="C120" s="40">
        <v>79.58</v>
      </c>
      <c r="D120" s="41">
        <f>C120*130</f>
        <v>10345.4</v>
      </c>
      <c r="E120" s="42">
        <f>D120*70/100</f>
        <v>7241.78</v>
      </c>
      <c r="F120" s="40">
        <v>61.4713</v>
      </c>
      <c r="G120" s="41">
        <v>5012.74</v>
      </c>
      <c r="H120" s="41">
        <v>3508.94</v>
      </c>
    </row>
    <row r="121" spans="1:8" ht="12">
      <c r="A121" s="50" t="s">
        <v>294</v>
      </c>
      <c r="B121" s="60"/>
      <c r="C121" s="40">
        <v>0</v>
      </c>
      <c r="D121" s="41">
        <v>0</v>
      </c>
      <c r="E121" s="42">
        <v>0</v>
      </c>
      <c r="F121" s="40">
        <v>1.2611</v>
      </c>
      <c r="G121" s="41">
        <v>80.21</v>
      </c>
      <c r="H121" s="41">
        <v>56.15</v>
      </c>
    </row>
    <row r="122" spans="1:8" s="4" customFormat="1" ht="11.25">
      <c r="A122" s="49" t="s">
        <v>29</v>
      </c>
      <c r="B122" s="36">
        <v>202</v>
      </c>
      <c r="C122" s="35">
        <f aca="true" t="shared" si="8" ref="C122:H122">SUM(C120:C121)</f>
        <v>79.58</v>
      </c>
      <c r="D122" s="37">
        <f t="shared" si="8"/>
        <v>10345.4</v>
      </c>
      <c r="E122" s="38">
        <f t="shared" si="8"/>
        <v>7241.78</v>
      </c>
      <c r="F122" s="35">
        <f t="shared" si="8"/>
        <v>62.7324</v>
      </c>
      <c r="G122" s="37">
        <f t="shared" si="8"/>
        <v>5092.95</v>
      </c>
      <c r="H122" s="37">
        <f t="shared" si="8"/>
        <v>3565.09</v>
      </c>
    </row>
    <row r="123" spans="1:8" s="4" customFormat="1" ht="11.25">
      <c r="A123" s="49"/>
      <c r="B123" s="9"/>
      <c r="C123" s="13"/>
      <c r="D123" s="14"/>
      <c r="E123" s="29"/>
      <c r="F123" s="13"/>
      <c r="G123" s="14"/>
      <c r="H123" s="14"/>
    </row>
    <row r="124" spans="1:8" ht="12">
      <c r="A124" s="50" t="s">
        <v>31</v>
      </c>
      <c r="B124" s="60"/>
      <c r="C124" s="40">
        <v>12.38</v>
      </c>
      <c r="D124" s="41">
        <f>C124*100</f>
        <v>1238</v>
      </c>
      <c r="E124" s="42">
        <f>D124*70/100</f>
        <v>866.6</v>
      </c>
      <c r="F124" s="40">
        <v>8.6446</v>
      </c>
      <c r="G124" s="41">
        <v>509.04</v>
      </c>
      <c r="H124" s="41">
        <v>356.33</v>
      </c>
    </row>
    <row r="125" spans="1:8" ht="12">
      <c r="A125" s="50" t="s">
        <v>299</v>
      </c>
      <c r="B125" s="60"/>
      <c r="C125" s="40">
        <v>0</v>
      </c>
      <c r="D125" s="41">
        <v>0</v>
      </c>
      <c r="E125" s="42">
        <v>0</v>
      </c>
      <c r="F125" s="40">
        <v>1.4388</v>
      </c>
      <c r="G125" s="41">
        <v>58.67</v>
      </c>
      <c r="H125" s="41">
        <v>41.07</v>
      </c>
    </row>
    <row r="126" spans="1:8" ht="12">
      <c r="A126" s="50" t="s">
        <v>301</v>
      </c>
      <c r="B126" s="60"/>
      <c r="C126" s="40">
        <v>0</v>
      </c>
      <c r="D126" s="41">
        <v>0</v>
      </c>
      <c r="E126" s="42">
        <v>0</v>
      </c>
      <c r="F126" s="40">
        <v>0.535</v>
      </c>
      <c r="G126" s="41">
        <v>22.9</v>
      </c>
      <c r="H126" s="41">
        <v>11.45</v>
      </c>
    </row>
    <row r="127" spans="1:8" s="4" customFormat="1" ht="11.25">
      <c r="A127" s="49" t="s">
        <v>31</v>
      </c>
      <c r="B127" s="36">
        <v>24</v>
      </c>
      <c r="C127" s="35">
        <f aca="true" t="shared" si="9" ref="C127:H127">SUM(C124:C126)</f>
        <v>12.38</v>
      </c>
      <c r="D127" s="37">
        <f t="shared" si="9"/>
        <v>1238</v>
      </c>
      <c r="E127" s="38">
        <f t="shared" si="9"/>
        <v>866.6</v>
      </c>
      <c r="F127" s="35">
        <f t="shared" si="9"/>
        <v>10.618400000000001</v>
      </c>
      <c r="G127" s="37">
        <f t="shared" si="9"/>
        <v>590.61</v>
      </c>
      <c r="H127" s="37">
        <f t="shared" si="9"/>
        <v>408.84999999999997</v>
      </c>
    </row>
    <row r="128" spans="1:8" s="4" customFormat="1" ht="11.25">
      <c r="A128" s="49"/>
      <c r="B128" s="9"/>
      <c r="C128" s="13"/>
      <c r="D128" s="14"/>
      <c r="E128" s="29"/>
      <c r="F128" s="13"/>
      <c r="G128" s="14"/>
      <c r="H128" s="14"/>
    </row>
    <row r="129" spans="1:8" ht="12">
      <c r="A129" s="50" t="s">
        <v>30</v>
      </c>
      <c r="B129" s="60"/>
      <c r="C129" s="40">
        <v>15.12</v>
      </c>
      <c r="D129" s="41">
        <f>C129*125</f>
        <v>1890</v>
      </c>
      <c r="E129" s="42">
        <f>D129*70/100</f>
        <v>1323</v>
      </c>
      <c r="F129" s="40">
        <v>12.291</v>
      </c>
      <c r="G129" s="41">
        <v>800.76</v>
      </c>
      <c r="H129" s="41">
        <v>560.55</v>
      </c>
    </row>
    <row r="130" spans="1:8" ht="12">
      <c r="A130" s="50" t="s">
        <v>297</v>
      </c>
      <c r="B130" s="60"/>
      <c r="C130" s="40">
        <v>0</v>
      </c>
      <c r="D130" s="41">
        <v>0</v>
      </c>
      <c r="E130" s="42">
        <v>0</v>
      </c>
      <c r="F130" s="40">
        <v>0.9499</v>
      </c>
      <c r="G130" s="41">
        <v>71.75</v>
      </c>
      <c r="H130" s="41">
        <v>50.23</v>
      </c>
    </row>
    <row r="131" spans="1:8" s="4" customFormat="1" ht="11.25">
      <c r="A131" s="49" t="s">
        <v>30</v>
      </c>
      <c r="B131" s="36">
        <v>48</v>
      </c>
      <c r="C131" s="35">
        <f aca="true" t="shared" si="10" ref="C131:H131">SUM(C129:C130)</f>
        <v>15.12</v>
      </c>
      <c r="D131" s="37">
        <f t="shared" si="10"/>
        <v>1890</v>
      </c>
      <c r="E131" s="38">
        <f t="shared" si="10"/>
        <v>1323</v>
      </c>
      <c r="F131" s="35">
        <f t="shared" si="10"/>
        <v>13.2409</v>
      </c>
      <c r="G131" s="37">
        <f t="shared" si="10"/>
        <v>872.51</v>
      </c>
      <c r="H131" s="37">
        <f t="shared" si="10"/>
        <v>610.78</v>
      </c>
    </row>
    <row r="132" spans="1:8" s="4" customFormat="1" ht="11.25">
      <c r="A132" s="49"/>
      <c r="B132" s="9"/>
      <c r="C132" s="13"/>
      <c r="D132" s="14"/>
      <c r="E132" s="29"/>
      <c r="F132" s="13"/>
      <c r="G132" s="14"/>
      <c r="H132" s="14"/>
    </row>
    <row r="133" spans="1:8" ht="12">
      <c r="A133" s="50" t="s">
        <v>101</v>
      </c>
      <c r="B133" s="60"/>
      <c r="C133" s="40">
        <v>62.96</v>
      </c>
      <c r="D133" s="41">
        <f>C133*125</f>
        <v>7870</v>
      </c>
      <c r="E133" s="42">
        <f>D133*70/100</f>
        <v>5509</v>
      </c>
      <c r="F133" s="40">
        <v>54.7736</v>
      </c>
      <c r="G133" s="41">
        <v>4016.69</v>
      </c>
      <c r="H133" s="41">
        <v>2811.7</v>
      </c>
    </row>
    <row r="134" spans="1:8" ht="12">
      <c r="A134" s="50" t="s">
        <v>303</v>
      </c>
      <c r="B134" s="60"/>
      <c r="C134" s="40">
        <v>0</v>
      </c>
      <c r="D134" s="41">
        <v>0</v>
      </c>
      <c r="E134" s="42">
        <v>0</v>
      </c>
      <c r="F134" s="40">
        <v>1.4246</v>
      </c>
      <c r="G134" s="41">
        <v>112.7</v>
      </c>
      <c r="H134" s="41">
        <v>78.89</v>
      </c>
    </row>
    <row r="135" spans="1:8" s="4" customFormat="1" ht="11.25">
      <c r="A135" s="49" t="s">
        <v>101</v>
      </c>
      <c r="B135" s="36">
        <v>191</v>
      </c>
      <c r="C135" s="35">
        <f aca="true" t="shared" si="11" ref="C135:H135">SUM(C133:C134)</f>
        <v>62.96</v>
      </c>
      <c r="D135" s="37">
        <f t="shared" si="11"/>
        <v>7870</v>
      </c>
      <c r="E135" s="38">
        <f t="shared" si="11"/>
        <v>5509</v>
      </c>
      <c r="F135" s="35">
        <f t="shared" si="11"/>
        <v>56.1982</v>
      </c>
      <c r="G135" s="37">
        <f t="shared" si="11"/>
        <v>4129.39</v>
      </c>
      <c r="H135" s="37">
        <f t="shared" si="11"/>
        <v>2890.5899999999997</v>
      </c>
    </row>
    <row r="136" spans="1:8" s="4" customFormat="1" ht="11.25">
      <c r="A136" s="49"/>
      <c r="B136" s="9"/>
      <c r="C136" s="13"/>
      <c r="D136" s="14"/>
      <c r="E136" s="29"/>
      <c r="F136" s="13"/>
      <c r="G136" s="14"/>
      <c r="H136" s="14"/>
    </row>
    <row r="137" spans="1:8" ht="12">
      <c r="A137" s="50" t="s">
        <v>33</v>
      </c>
      <c r="B137" s="60"/>
      <c r="C137" s="40">
        <v>23.03</v>
      </c>
      <c r="D137" s="41">
        <f>C137*120</f>
        <v>2763.6000000000004</v>
      </c>
      <c r="E137" s="42">
        <f>D137*70/100</f>
        <v>1934.5200000000002</v>
      </c>
      <c r="F137" s="40">
        <v>17.4431</v>
      </c>
      <c r="G137" s="41">
        <v>1297.78</v>
      </c>
      <c r="H137" s="41">
        <v>908.45</v>
      </c>
    </row>
    <row r="138" spans="1:8" ht="12">
      <c r="A138" s="50" t="s">
        <v>307</v>
      </c>
      <c r="B138" s="60"/>
      <c r="C138" s="40">
        <v>0</v>
      </c>
      <c r="D138" s="41">
        <v>0</v>
      </c>
      <c r="E138" s="42">
        <v>0</v>
      </c>
      <c r="F138" s="40">
        <v>0.4462</v>
      </c>
      <c r="G138" s="41">
        <v>38.13</v>
      </c>
      <c r="H138" s="41">
        <v>26.7</v>
      </c>
    </row>
    <row r="139" spans="1:8" s="4" customFormat="1" ht="11.25">
      <c r="A139" s="49" t="s">
        <v>33</v>
      </c>
      <c r="B139" s="36">
        <v>76</v>
      </c>
      <c r="C139" s="35">
        <f aca="true" t="shared" si="12" ref="C139:H139">SUM(C137:C138)</f>
        <v>23.03</v>
      </c>
      <c r="D139" s="37">
        <f t="shared" si="12"/>
        <v>2763.6000000000004</v>
      </c>
      <c r="E139" s="38">
        <f t="shared" si="12"/>
        <v>1934.5200000000002</v>
      </c>
      <c r="F139" s="35">
        <f t="shared" si="12"/>
        <v>17.889300000000002</v>
      </c>
      <c r="G139" s="37">
        <f t="shared" si="12"/>
        <v>1335.91</v>
      </c>
      <c r="H139" s="37">
        <f t="shared" si="12"/>
        <v>935.1500000000001</v>
      </c>
    </row>
    <row r="140" spans="1:8" s="4" customFormat="1" ht="11.25">
      <c r="A140" s="49"/>
      <c r="B140" s="9"/>
      <c r="C140" s="13"/>
      <c r="D140" s="14"/>
      <c r="E140" s="29"/>
      <c r="F140" s="13"/>
      <c r="G140" s="14"/>
      <c r="H140" s="14"/>
    </row>
    <row r="141" spans="1:8" s="4" customFormat="1" ht="11.25">
      <c r="A141" s="49" t="s">
        <v>34</v>
      </c>
      <c r="B141" s="36">
        <v>3</v>
      </c>
      <c r="C141" s="35">
        <v>1.1638</v>
      </c>
      <c r="D141" s="37">
        <f>C141*110</f>
        <v>128.018</v>
      </c>
      <c r="E141" s="38">
        <f>D141*70/100</f>
        <v>89.6126</v>
      </c>
      <c r="F141" s="35">
        <v>1.1021</v>
      </c>
      <c r="G141" s="37">
        <v>65.3</v>
      </c>
      <c r="H141" s="37">
        <v>44.77</v>
      </c>
    </row>
    <row r="142" spans="1:8" s="4" customFormat="1" ht="11.25">
      <c r="A142" s="49"/>
      <c r="B142" s="9"/>
      <c r="C142" s="13"/>
      <c r="D142" s="14"/>
      <c r="E142" s="29"/>
      <c r="F142" s="13"/>
      <c r="G142" s="14"/>
      <c r="H142" s="14"/>
    </row>
    <row r="143" spans="1:8" s="4" customFormat="1" ht="11.25">
      <c r="A143" s="49" t="s">
        <v>43</v>
      </c>
      <c r="B143" s="36">
        <v>4</v>
      </c>
      <c r="C143" s="35">
        <v>1.3</v>
      </c>
      <c r="D143" s="37">
        <f>C143*90</f>
        <v>117</v>
      </c>
      <c r="E143" s="38">
        <f>D143*70/100</f>
        <v>81.9</v>
      </c>
      <c r="F143" s="35">
        <v>1.205</v>
      </c>
      <c r="G143" s="37">
        <v>81.4</v>
      </c>
      <c r="H143" s="37">
        <f>G143*70/100</f>
        <v>56.98</v>
      </c>
    </row>
    <row r="144" spans="1:8" s="4" customFormat="1" ht="11.25">
      <c r="A144" s="49"/>
      <c r="B144" s="9"/>
      <c r="C144" s="13"/>
      <c r="D144" s="14"/>
      <c r="E144" s="29"/>
      <c r="F144" s="13"/>
      <c r="G144" s="14"/>
      <c r="H144" s="14"/>
    </row>
    <row r="145" spans="1:8" s="4" customFormat="1" ht="11.25">
      <c r="A145" s="49" t="s">
        <v>35</v>
      </c>
      <c r="B145" s="36">
        <v>10</v>
      </c>
      <c r="C145" s="35">
        <v>0.9085</v>
      </c>
      <c r="D145" s="37">
        <f>C145*110</f>
        <v>99.935</v>
      </c>
      <c r="E145" s="38">
        <f>D145*70/100</f>
        <v>69.9545</v>
      </c>
      <c r="F145" s="35">
        <v>0.5092</v>
      </c>
      <c r="G145" s="37">
        <v>46.23</v>
      </c>
      <c r="H145" s="37">
        <f>G145*70/100</f>
        <v>32.361</v>
      </c>
    </row>
    <row r="146" spans="1:8" s="4" customFormat="1" ht="11.25">
      <c r="A146" s="49"/>
      <c r="B146" s="9"/>
      <c r="C146" s="13"/>
      <c r="D146" s="14"/>
      <c r="E146" s="29"/>
      <c r="F146" s="13"/>
      <c r="G146" s="14"/>
      <c r="H146" s="14"/>
    </row>
    <row r="147" spans="1:8" ht="12">
      <c r="A147" s="50" t="s">
        <v>36</v>
      </c>
      <c r="B147" s="60"/>
      <c r="C147" s="40">
        <v>0.79</v>
      </c>
      <c r="D147" s="41">
        <f>C147*120</f>
        <v>94.80000000000001</v>
      </c>
      <c r="E147" s="42">
        <f>D147*70/100</f>
        <v>66.36000000000001</v>
      </c>
      <c r="F147" s="40">
        <v>0.4189</v>
      </c>
      <c r="G147" s="41">
        <v>49.2</v>
      </c>
      <c r="H147" s="41">
        <v>34.44</v>
      </c>
    </row>
    <row r="148" spans="1:8" ht="12">
      <c r="A148" s="50" t="s">
        <v>309</v>
      </c>
      <c r="B148" s="60"/>
      <c r="C148" s="40">
        <v>0</v>
      </c>
      <c r="D148" s="41">
        <v>0</v>
      </c>
      <c r="E148" s="42">
        <v>0</v>
      </c>
      <c r="F148" s="40">
        <v>0.1211</v>
      </c>
      <c r="G148" s="41">
        <v>14.1</v>
      </c>
      <c r="H148" s="41">
        <v>5.87</v>
      </c>
    </row>
    <row r="149" spans="1:8" s="4" customFormat="1" ht="11.25">
      <c r="A149" s="49" t="s">
        <v>36</v>
      </c>
      <c r="B149" s="36">
        <v>10</v>
      </c>
      <c r="C149" s="35">
        <f aca="true" t="shared" si="13" ref="C149:H149">SUM(C147:C148)</f>
        <v>0.79</v>
      </c>
      <c r="D149" s="37">
        <f t="shared" si="13"/>
        <v>94.80000000000001</v>
      </c>
      <c r="E149" s="38">
        <f t="shared" si="13"/>
        <v>66.36000000000001</v>
      </c>
      <c r="F149" s="35">
        <f t="shared" si="13"/>
        <v>0.54</v>
      </c>
      <c r="G149" s="37">
        <f t="shared" si="13"/>
        <v>63.300000000000004</v>
      </c>
      <c r="H149" s="37">
        <f t="shared" si="13"/>
        <v>40.309999999999995</v>
      </c>
    </row>
    <row r="150" spans="1:8" s="4" customFormat="1" ht="11.25">
      <c r="A150" s="49"/>
      <c r="B150" s="9"/>
      <c r="C150" s="13"/>
      <c r="D150" s="14"/>
      <c r="E150" s="29"/>
      <c r="F150" s="13"/>
      <c r="G150" s="14"/>
      <c r="H150" s="14"/>
    </row>
    <row r="151" spans="1:8" s="4" customFormat="1" ht="11.25">
      <c r="A151" s="49" t="s">
        <v>40</v>
      </c>
      <c r="B151" s="36">
        <v>13</v>
      </c>
      <c r="C151" s="35">
        <v>7.6231</v>
      </c>
      <c r="D151" s="37">
        <f>C151*100</f>
        <v>762.31</v>
      </c>
      <c r="E151" s="38">
        <f>D151*70/100</f>
        <v>533.617</v>
      </c>
      <c r="F151" s="35">
        <v>5.7606</v>
      </c>
      <c r="G151" s="37">
        <v>439.58</v>
      </c>
      <c r="H151" s="37">
        <v>307.72</v>
      </c>
    </row>
    <row r="152" spans="1:8" s="4" customFormat="1" ht="11.25">
      <c r="A152" s="49"/>
      <c r="B152" s="9"/>
      <c r="C152" s="13"/>
      <c r="D152" s="14"/>
      <c r="E152" s="29"/>
      <c r="F152" s="13"/>
      <c r="G152" s="14"/>
      <c r="H152" s="14"/>
    </row>
    <row r="153" spans="1:8" s="4" customFormat="1" ht="11.25">
      <c r="A153" s="49" t="s">
        <v>38</v>
      </c>
      <c r="B153" s="36">
        <v>5</v>
      </c>
      <c r="C153" s="35">
        <v>0.9006</v>
      </c>
      <c r="D153" s="37">
        <f>C153*100</f>
        <v>90.06</v>
      </c>
      <c r="E153" s="38">
        <f>D153*70/100</f>
        <v>63.042</v>
      </c>
      <c r="F153" s="35">
        <v>0.7426</v>
      </c>
      <c r="G153" s="37">
        <v>29.65</v>
      </c>
      <c r="H153" s="37">
        <f>G153*70/100</f>
        <v>20.755</v>
      </c>
    </row>
    <row r="154" spans="1:8" s="4" customFormat="1" ht="11.25">
      <c r="A154" s="49"/>
      <c r="B154" s="9"/>
      <c r="C154" s="13"/>
      <c r="D154" s="14"/>
      <c r="E154" s="29"/>
      <c r="F154" s="13"/>
      <c r="G154" s="14"/>
      <c r="H154" s="14"/>
    </row>
    <row r="155" spans="1:8" s="4" customFormat="1" ht="11.25">
      <c r="A155" s="49" t="s">
        <v>41</v>
      </c>
      <c r="B155" s="36">
        <v>3</v>
      </c>
      <c r="C155" s="35">
        <v>1.1362</v>
      </c>
      <c r="D155" s="37">
        <f>C155*100</f>
        <v>113.62</v>
      </c>
      <c r="E155" s="38">
        <f>D155*70/100</f>
        <v>79.534</v>
      </c>
      <c r="F155" s="35">
        <v>0.6592</v>
      </c>
      <c r="G155" s="37">
        <v>64.38</v>
      </c>
      <c r="H155" s="37">
        <f>G155*70/100</f>
        <v>45.065999999999995</v>
      </c>
    </row>
    <row r="156" spans="1:8" s="4" customFormat="1" ht="11.25">
      <c r="A156" s="49"/>
      <c r="B156" s="9"/>
      <c r="C156" s="13"/>
      <c r="D156" s="14"/>
      <c r="E156" s="29"/>
      <c r="F156" s="13"/>
      <c r="G156" s="14"/>
      <c r="H156" s="14"/>
    </row>
    <row r="157" spans="1:8" s="4" customFormat="1" ht="11.25">
      <c r="A157" s="49" t="s">
        <v>37</v>
      </c>
      <c r="B157" s="36">
        <v>36</v>
      </c>
      <c r="C157" s="35">
        <v>5.0873</v>
      </c>
      <c r="D157" s="37">
        <f>C157*110</f>
        <v>559.603</v>
      </c>
      <c r="E157" s="38">
        <f>D157*70/100</f>
        <v>391.7221</v>
      </c>
      <c r="F157" s="35">
        <v>4.1678</v>
      </c>
      <c r="G157" s="37">
        <v>333.38</v>
      </c>
      <c r="H157" s="37">
        <f>G157*70/100</f>
        <v>233.36599999999999</v>
      </c>
    </row>
    <row r="158" spans="1:8" s="4" customFormat="1" ht="11.25">
      <c r="A158" s="49"/>
      <c r="B158" s="9"/>
      <c r="C158" s="13"/>
      <c r="D158" s="14"/>
      <c r="E158" s="29"/>
      <c r="F158" s="13"/>
      <c r="G158" s="14"/>
      <c r="H158" s="14"/>
    </row>
    <row r="159" spans="1:8" s="4" customFormat="1" ht="11.25">
      <c r="A159" s="49" t="s">
        <v>39</v>
      </c>
      <c r="B159" s="36">
        <v>38</v>
      </c>
      <c r="C159" s="35">
        <v>11.6142</v>
      </c>
      <c r="D159" s="37">
        <f>C159*80</f>
        <v>929.136</v>
      </c>
      <c r="E159" s="38">
        <f>D159*70/100</f>
        <v>650.3951999999999</v>
      </c>
      <c r="F159" s="35">
        <v>7.7547</v>
      </c>
      <c r="G159" s="37">
        <v>463.01</v>
      </c>
      <c r="H159" s="37">
        <v>322.65</v>
      </c>
    </row>
    <row r="160" spans="1:8" s="4" customFormat="1" ht="11.25">
      <c r="A160" s="49"/>
      <c r="B160" s="9"/>
      <c r="C160" s="13"/>
      <c r="D160" s="14"/>
      <c r="E160" s="29"/>
      <c r="F160" s="13"/>
      <c r="G160" s="14"/>
      <c r="H160" s="14"/>
    </row>
    <row r="161" spans="1:8" s="4" customFormat="1" ht="11.25">
      <c r="A161" s="49" t="s">
        <v>42</v>
      </c>
      <c r="B161" s="36">
        <v>41</v>
      </c>
      <c r="C161" s="35">
        <v>6.4966</v>
      </c>
      <c r="D161" s="37">
        <f>C161*120</f>
        <v>779.592</v>
      </c>
      <c r="E161" s="38">
        <f>D161*70/100</f>
        <v>545.7144000000001</v>
      </c>
      <c r="F161" s="35">
        <v>3.0577</v>
      </c>
      <c r="G161" s="37">
        <v>245.47</v>
      </c>
      <c r="H161" s="37">
        <v>171.47</v>
      </c>
    </row>
    <row r="162" spans="1:8" s="4" customFormat="1" ht="11.25">
      <c r="A162" s="49"/>
      <c r="B162" s="9"/>
      <c r="C162" s="13"/>
      <c r="D162" s="14"/>
      <c r="E162" s="29"/>
      <c r="F162" s="13"/>
      <c r="G162" s="14"/>
      <c r="H162" s="14"/>
    </row>
    <row r="163" spans="1:8" s="4" customFormat="1" ht="11.25">
      <c r="A163" s="49" t="s">
        <v>95</v>
      </c>
      <c r="B163" s="36">
        <v>11</v>
      </c>
      <c r="C163" s="35">
        <v>7.8422</v>
      </c>
      <c r="D163" s="37">
        <f>C163*150</f>
        <v>1176.33</v>
      </c>
      <c r="E163" s="38">
        <f>D163*70/100</f>
        <v>823.4309999999999</v>
      </c>
      <c r="F163" s="35">
        <v>7.8422</v>
      </c>
      <c r="G163" s="37">
        <v>1145.94</v>
      </c>
      <c r="H163" s="37">
        <f>G163*70/100</f>
        <v>802.158</v>
      </c>
    </row>
    <row r="164" spans="1:8" s="4" customFormat="1" ht="11.25">
      <c r="A164" s="49"/>
      <c r="B164" s="9"/>
      <c r="C164" s="13"/>
      <c r="D164" s="14"/>
      <c r="E164" s="29"/>
      <c r="F164" s="13"/>
      <c r="G164" s="14"/>
      <c r="H164" s="14"/>
    </row>
    <row r="165" spans="1:8" s="4" customFormat="1" ht="11.25">
      <c r="A165" s="49" t="s">
        <v>44</v>
      </c>
      <c r="B165" s="36">
        <v>4</v>
      </c>
      <c r="C165" s="35">
        <v>0.9374</v>
      </c>
      <c r="D165" s="37">
        <f>C165*150</f>
        <v>140.61</v>
      </c>
      <c r="E165" s="38">
        <f>D165*70/100</f>
        <v>98.427</v>
      </c>
      <c r="F165" s="35">
        <v>0.8774</v>
      </c>
      <c r="G165" s="37">
        <v>131.5</v>
      </c>
      <c r="H165" s="37">
        <f>G165*70/100</f>
        <v>92.05</v>
      </c>
    </row>
    <row r="166" spans="1:8" s="4" customFormat="1" ht="11.25">
      <c r="A166" s="49"/>
      <c r="B166" s="9"/>
      <c r="C166" s="13"/>
      <c r="D166" s="14"/>
      <c r="E166" s="29"/>
      <c r="F166" s="13"/>
      <c r="G166" s="14"/>
      <c r="H166" s="14"/>
    </row>
    <row r="167" spans="1:8" s="4" customFormat="1" ht="11.25">
      <c r="A167" s="49" t="s">
        <v>45</v>
      </c>
      <c r="B167" s="36">
        <v>2</v>
      </c>
      <c r="C167" s="35">
        <v>0.07</v>
      </c>
      <c r="D167" s="37">
        <f>C167*150</f>
        <v>10.500000000000002</v>
      </c>
      <c r="E167" s="38">
        <f>D167*70/100</f>
        <v>7.350000000000001</v>
      </c>
      <c r="F167" s="35">
        <v>0.04</v>
      </c>
      <c r="G167" s="37">
        <v>6</v>
      </c>
      <c r="H167" s="37">
        <f>G167*70/100</f>
        <v>4.2</v>
      </c>
    </row>
    <row r="168" spans="1:8" s="4" customFormat="1" ht="11.25">
      <c r="A168" s="51" t="s">
        <v>211</v>
      </c>
      <c r="B168" s="8"/>
      <c r="C168" s="44">
        <f aca="true" t="shared" si="14" ref="C168:H168">SUM(C149:C167,C139:C145,C135,C131,C127,C122,C116:C118,C110,C85:C105,C80,C73:C75,C68,C64,C56:C58,C50:C52,C46,C42,C34:C38,C30,C25,C18:C20,C14,C3)</f>
        <v>5182.881200000001</v>
      </c>
      <c r="D168" s="45">
        <f t="shared" si="14"/>
        <v>662909.253</v>
      </c>
      <c r="E168" s="46">
        <f t="shared" si="14"/>
        <v>464036.4770999999</v>
      </c>
      <c r="F168" s="44">
        <f t="shared" si="14"/>
        <v>4771.4605</v>
      </c>
      <c r="G168" s="45">
        <f t="shared" si="14"/>
        <v>431580.24999999994</v>
      </c>
      <c r="H168" s="45">
        <f t="shared" si="14"/>
        <v>301756.36000000004</v>
      </c>
    </row>
    <row r="169" spans="1:8" s="6" customFormat="1" ht="12">
      <c r="A169" s="52"/>
      <c r="B169" s="7"/>
      <c r="C169" s="17"/>
      <c r="D169" s="14"/>
      <c r="E169" s="29"/>
      <c r="F169" s="17"/>
      <c r="G169" s="18"/>
      <c r="H169" s="18"/>
    </row>
    <row r="170" spans="1:8" ht="12">
      <c r="A170" s="49" t="s">
        <v>114</v>
      </c>
      <c r="B170" s="39">
        <v>0</v>
      </c>
      <c r="C170" s="40">
        <v>0</v>
      </c>
      <c r="D170" s="41">
        <f>C170*180</f>
        <v>0</v>
      </c>
      <c r="E170" s="42">
        <f aca="true" t="shared" si="15" ref="E170:E185">D170*80/100</f>
        <v>0</v>
      </c>
      <c r="F170" s="21">
        <v>0</v>
      </c>
      <c r="G170" s="41">
        <v>3.59</v>
      </c>
      <c r="H170" s="41">
        <v>2.88</v>
      </c>
    </row>
    <row r="171" spans="1:8" ht="12">
      <c r="A171" s="49" t="s">
        <v>281</v>
      </c>
      <c r="B171" s="39">
        <v>1</v>
      </c>
      <c r="C171" s="40">
        <v>0.51</v>
      </c>
      <c r="D171" s="41">
        <f>C171*180</f>
        <v>91.8</v>
      </c>
      <c r="E171" s="42">
        <f t="shared" si="15"/>
        <v>73.44</v>
      </c>
      <c r="F171" s="21">
        <v>0.1392</v>
      </c>
      <c r="G171" s="41">
        <v>10.7</v>
      </c>
      <c r="H171" s="41">
        <v>9</v>
      </c>
    </row>
    <row r="172" spans="1:8" ht="12">
      <c r="A172" s="49" t="s">
        <v>312</v>
      </c>
      <c r="B172" s="39"/>
      <c r="C172" s="40">
        <v>0</v>
      </c>
      <c r="D172" s="41">
        <v>0</v>
      </c>
      <c r="E172" s="42">
        <v>0</v>
      </c>
      <c r="F172" s="21">
        <v>0.6653</v>
      </c>
      <c r="G172" s="41">
        <v>30</v>
      </c>
      <c r="H172" s="41">
        <v>20</v>
      </c>
    </row>
    <row r="173" spans="1:8" ht="12">
      <c r="A173" s="49" t="s">
        <v>313</v>
      </c>
      <c r="B173" s="39"/>
      <c r="C173" s="40">
        <v>0</v>
      </c>
      <c r="D173" s="41">
        <v>0</v>
      </c>
      <c r="E173" s="42">
        <v>0</v>
      </c>
      <c r="F173" s="21">
        <v>0.1663</v>
      </c>
      <c r="G173" s="41">
        <v>7.5</v>
      </c>
      <c r="H173" s="41">
        <v>5</v>
      </c>
    </row>
    <row r="174" spans="1:8" ht="12">
      <c r="A174" s="49" t="s">
        <v>320</v>
      </c>
      <c r="B174" s="39"/>
      <c r="C174" s="40">
        <v>0</v>
      </c>
      <c r="D174" s="41">
        <v>0</v>
      </c>
      <c r="E174" s="42">
        <v>0</v>
      </c>
      <c r="F174" s="21">
        <v>0.36</v>
      </c>
      <c r="G174" s="41">
        <v>10.17</v>
      </c>
      <c r="H174" s="41">
        <v>8.14</v>
      </c>
    </row>
    <row r="175" spans="1:8" ht="12">
      <c r="A175" s="49" t="s">
        <v>314</v>
      </c>
      <c r="B175" s="39"/>
      <c r="C175" s="40">
        <v>0</v>
      </c>
      <c r="D175" s="41">
        <v>0</v>
      </c>
      <c r="E175" s="42">
        <v>0</v>
      </c>
      <c r="F175" s="21">
        <v>1.0592</v>
      </c>
      <c r="G175" s="41">
        <v>105</v>
      </c>
      <c r="H175" s="41">
        <v>70</v>
      </c>
    </row>
    <row r="176" spans="1:8" ht="12">
      <c r="A176" s="49" t="s">
        <v>315</v>
      </c>
      <c r="B176" s="39"/>
      <c r="C176" s="40">
        <v>0</v>
      </c>
      <c r="D176" s="41">
        <v>0</v>
      </c>
      <c r="E176" s="42">
        <v>0</v>
      </c>
      <c r="F176" s="21">
        <v>1.3693</v>
      </c>
      <c r="G176" s="41">
        <v>105</v>
      </c>
      <c r="H176" s="41">
        <v>70</v>
      </c>
    </row>
    <row r="177" spans="1:8" ht="12">
      <c r="A177" s="49" t="s">
        <v>316</v>
      </c>
      <c r="B177" s="39"/>
      <c r="C177" s="40">
        <v>0</v>
      </c>
      <c r="D177" s="41">
        <v>0</v>
      </c>
      <c r="E177" s="42">
        <v>0</v>
      </c>
      <c r="F177" s="21">
        <v>0.51</v>
      </c>
      <c r="G177" s="41">
        <v>7.5</v>
      </c>
      <c r="H177" s="41">
        <v>5</v>
      </c>
    </row>
    <row r="178" spans="1:8" ht="12">
      <c r="A178" s="49" t="s">
        <v>282</v>
      </c>
      <c r="B178" s="39">
        <v>1</v>
      </c>
      <c r="C178" s="40">
        <v>0.6064</v>
      </c>
      <c r="D178" s="41">
        <f>C178*180</f>
        <v>109.15200000000002</v>
      </c>
      <c r="E178" s="42">
        <f t="shared" si="15"/>
        <v>87.32160000000002</v>
      </c>
      <c r="F178" s="21">
        <v>0</v>
      </c>
      <c r="G178" s="41">
        <v>0</v>
      </c>
      <c r="H178" s="41">
        <v>0</v>
      </c>
    </row>
    <row r="179" spans="1:8" ht="12">
      <c r="A179" s="49" t="s">
        <v>157</v>
      </c>
      <c r="B179" s="39">
        <v>0</v>
      </c>
      <c r="C179" s="40">
        <v>0</v>
      </c>
      <c r="D179" s="41">
        <f>C179*180</f>
        <v>0</v>
      </c>
      <c r="E179" s="42">
        <f t="shared" si="15"/>
        <v>0</v>
      </c>
      <c r="F179" s="21">
        <v>0.629</v>
      </c>
      <c r="G179" s="41">
        <v>72.56</v>
      </c>
      <c r="H179" s="41">
        <v>58.03</v>
      </c>
    </row>
    <row r="180" spans="1:8" ht="12">
      <c r="A180" s="49" t="s">
        <v>103</v>
      </c>
      <c r="B180" s="39">
        <v>5</v>
      </c>
      <c r="C180" s="40">
        <v>1.8067</v>
      </c>
      <c r="D180" s="41">
        <f>C180*190</f>
        <v>343.27299999999997</v>
      </c>
      <c r="E180" s="42">
        <f t="shared" si="15"/>
        <v>274.61839999999995</v>
      </c>
      <c r="F180" s="21">
        <v>1.993</v>
      </c>
      <c r="G180" s="41">
        <v>343.16</v>
      </c>
      <c r="H180" s="41">
        <v>274.12</v>
      </c>
    </row>
    <row r="181" spans="1:8" ht="12">
      <c r="A181" s="49" t="s">
        <v>317</v>
      </c>
      <c r="B181" s="39"/>
      <c r="C181" s="40">
        <v>0</v>
      </c>
      <c r="D181" s="41">
        <v>0</v>
      </c>
      <c r="E181" s="42">
        <v>0</v>
      </c>
      <c r="F181" s="21">
        <v>0.0927</v>
      </c>
      <c r="G181" s="41">
        <v>7.5</v>
      </c>
      <c r="H181" s="41">
        <v>5</v>
      </c>
    </row>
    <row r="182" spans="1:8" ht="12">
      <c r="A182" s="49" t="s">
        <v>318</v>
      </c>
      <c r="B182" s="39"/>
      <c r="C182" s="40">
        <v>0</v>
      </c>
      <c r="D182" s="41">
        <v>0</v>
      </c>
      <c r="E182" s="42">
        <v>0</v>
      </c>
      <c r="F182" s="21">
        <v>0.3983</v>
      </c>
      <c r="G182" s="41">
        <v>7.5</v>
      </c>
      <c r="H182" s="41">
        <v>5</v>
      </c>
    </row>
    <row r="183" spans="1:8" ht="12">
      <c r="A183" s="49" t="s">
        <v>116</v>
      </c>
      <c r="B183" s="39">
        <v>0</v>
      </c>
      <c r="C183" s="40">
        <v>0</v>
      </c>
      <c r="D183" s="43">
        <v>0</v>
      </c>
      <c r="E183" s="42">
        <f t="shared" si="15"/>
        <v>0</v>
      </c>
      <c r="F183" s="21">
        <v>0.2473</v>
      </c>
      <c r="G183" s="41">
        <v>420.73</v>
      </c>
      <c r="H183" s="41">
        <v>316.91</v>
      </c>
    </row>
    <row r="184" spans="1:8" ht="12">
      <c r="A184" s="49" t="s">
        <v>104</v>
      </c>
      <c r="B184" s="39">
        <v>2</v>
      </c>
      <c r="C184" s="40">
        <v>0.1904</v>
      </c>
      <c r="D184" s="41">
        <f>C184*190</f>
        <v>36.176</v>
      </c>
      <c r="E184" s="42">
        <f t="shared" si="15"/>
        <v>28.9408</v>
      </c>
      <c r="F184" s="21">
        <v>0.9629</v>
      </c>
      <c r="G184" s="41">
        <v>183.44</v>
      </c>
      <c r="H184" s="41">
        <v>146.27</v>
      </c>
    </row>
    <row r="185" spans="1:8" ht="12">
      <c r="A185" s="49" t="s">
        <v>115</v>
      </c>
      <c r="B185" s="39">
        <v>0</v>
      </c>
      <c r="C185" s="40">
        <v>0</v>
      </c>
      <c r="D185" s="43">
        <v>0</v>
      </c>
      <c r="E185" s="42">
        <f t="shared" si="15"/>
        <v>0</v>
      </c>
      <c r="F185" s="21">
        <v>0</v>
      </c>
      <c r="G185" s="41">
        <v>11.32</v>
      </c>
      <c r="H185" s="41">
        <v>9.05</v>
      </c>
    </row>
    <row r="186" spans="1:8" s="4" customFormat="1" ht="11.25">
      <c r="A186" s="49" t="s">
        <v>112</v>
      </c>
      <c r="B186" s="9"/>
      <c r="C186" s="35">
        <f aca="true" t="shared" si="16" ref="C186:H186">SUM(C170:C185)</f>
        <v>3.1134999999999997</v>
      </c>
      <c r="D186" s="37">
        <f t="shared" si="16"/>
        <v>580.401</v>
      </c>
      <c r="E186" s="38">
        <f t="shared" si="16"/>
        <v>464.3208</v>
      </c>
      <c r="F186" s="35">
        <f t="shared" si="16"/>
        <v>8.5925</v>
      </c>
      <c r="G186" s="37">
        <f t="shared" si="16"/>
        <v>1325.67</v>
      </c>
      <c r="H186" s="37">
        <f t="shared" si="16"/>
        <v>1004.3999999999999</v>
      </c>
    </row>
    <row r="187" spans="1:8" ht="12">
      <c r="A187" s="53"/>
      <c r="B187" s="33"/>
      <c r="C187" s="17"/>
      <c r="D187" s="18"/>
      <c r="E187" s="34"/>
      <c r="F187" s="17"/>
      <c r="G187" s="18"/>
      <c r="H187" s="18"/>
    </row>
    <row r="188" spans="1:8" ht="12">
      <c r="A188" s="49" t="s">
        <v>108</v>
      </c>
      <c r="B188" s="39">
        <v>0</v>
      </c>
      <c r="C188" s="40">
        <v>0</v>
      </c>
      <c r="D188" s="41">
        <f aca="true" t="shared" si="17" ref="D188:D198">C188*195</f>
        <v>0</v>
      </c>
      <c r="E188" s="42">
        <f aca="true" t="shared" si="18" ref="E188:E198">D188*80/100</f>
        <v>0</v>
      </c>
      <c r="F188" s="40">
        <v>8.281</v>
      </c>
      <c r="G188" s="41">
        <v>1323.1</v>
      </c>
      <c r="H188" s="41">
        <f>G188*80/100</f>
        <v>1058.48</v>
      </c>
    </row>
    <row r="189" spans="1:8" ht="12">
      <c r="A189" s="49" t="s">
        <v>117</v>
      </c>
      <c r="B189" s="39">
        <v>0</v>
      </c>
      <c r="C189" s="40">
        <v>0</v>
      </c>
      <c r="D189" s="41">
        <f t="shared" si="17"/>
        <v>0</v>
      </c>
      <c r="E189" s="42">
        <f t="shared" si="18"/>
        <v>0</v>
      </c>
      <c r="F189" s="40">
        <v>0.25</v>
      </c>
      <c r="G189" s="41">
        <v>41.98</v>
      </c>
      <c r="H189" s="41">
        <f>G189*80/100</f>
        <v>33.583999999999996</v>
      </c>
    </row>
    <row r="190" spans="1:8" ht="12">
      <c r="A190" s="49" t="s">
        <v>265</v>
      </c>
      <c r="B190" s="39">
        <v>0</v>
      </c>
      <c r="C190" s="40">
        <v>0</v>
      </c>
      <c r="D190" s="41">
        <f t="shared" si="17"/>
        <v>0</v>
      </c>
      <c r="E190" s="42">
        <f t="shared" si="18"/>
        <v>0</v>
      </c>
      <c r="F190" s="40">
        <v>0</v>
      </c>
      <c r="G190" s="41">
        <v>0</v>
      </c>
      <c r="H190" s="41">
        <v>0</v>
      </c>
    </row>
    <row r="191" spans="1:8" ht="12">
      <c r="A191" s="49" t="s">
        <v>118</v>
      </c>
      <c r="B191" s="39">
        <v>0</v>
      </c>
      <c r="C191" s="40">
        <v>0</v>
      </c>
      <c r="D191" s="41">
        <f t="shared" si="17"/>
        <v>0</v>
      </c>
      <c r="E191" s="42">
        <f t="shared" si="18"/>
        <v>0</v>
      </c>
      <c r="F191" s="40">
        <v>0.3041</v>
      </c>
      <c r="G191" s="41">
        <v>19.5</v>
      </c>
      <c r="H191" s="41">
        <v>15.6</v>
      </c>
    </row>
    <row r="192" spans="1:8" ht="12">
      <c r="A192" s="49" t="s">
        <v>119</v>
      </c>
      <c r="B192" s="39">
        <v>0</v>
      </c>
      <c r="C192" s="40">
        <v>0</v>
      </c>
      <c r="D192" s="41">
        <f t="shared" si="17"/>
        <v>0</v>
      </c>
      <c r="E192" s="42">
        <f t="shared" si="18"/>
        <v>0</v>
      </c>
      <c r="F192" s="40">
        <v>7.3942</v>
      </c>
      <c r="G192" s="41">
        <v>3111.67</v>
      </c>
      <c r="H192" s="41">
        <v>2484.54</v>
      </c>
    </row>
    <row r="193" spans="1:8" ht="12">
      <c r="A193" s="49" t="s">
        <v>122</v>
      </c>
      <c r="B193" s="39">
        <v>0</v>
      </c>
      <c r="C193" s="40">
        <v>0</v>
      </c>
      <c r="D193" s="41">
        <f t="shared" si="17"/>
        <v>0</v>
      </c>
      <c r="E193" s="42">
        <f t="shared" si="18"/>
        <v>0</v>
      </c>
      <c r="F193" s="40">
        <v>0.278</v>
      </c>
      <c r="G193" s="41">
        <v>63.24</v>
      </c>
      <c r="H193" s="41">
        <f>G193*80/100</f>
        <v>50.592</v>
      </c>
    </row>
    <row r="194" spans="1:8" ht="12">
      <c r="A194" s="49" t="s">
        <v>127</v>
      </c>
      <c r="B194" s="39">
        <v>0</v>
      </c>
      <c r="C194" s="40">
        <v>0</v>
      </c>
      <c r="D194" s="41">
        <f t="shared" si="17"/>
        <v>0</v>
      </c>
      <c r="E194" s="42">
        <f t="shared" si="18"/>
        <v>0</v>
      </c>
      <c r="F194" s="40">
        <v>0</v>
      </c>
      <c r="G194" s="41">
        <v>9.52</v>
      </c>
      <c r="H194" s="41">
        <f>G194*80/100</f>
        <v>7.615999999999999</v>
      </c>
    </row>
    <row r="195" spans="1:8" ht="12">
      <c r="A195" s="49" t="s">
        <v>120</v>
      </c>
      <c r="B195" s="39">
        <v>0</v>
      </c>
      <c r="C195" s="40">
        <v>0</v>
      </c>
      <c r="D195" s="41">
        <f t="shared" si="17"/>
        <v>0</v>
      </c>
      <c r="E195" s="42">
        <f t="shared" si="18"/>
        <v>0</v>
      </c>
      <c r="F195" s="40">
        <v>0.683</v>
      </c>
      <c r="G195" s="41">
        <v>39.35</v>
      </c>
      <c r="H195" s="41">
        <v>31.48</v>
      </c>
    </row>
    <row r="196" spans="1:8" ht="12">
      <c r="A196" s="49" t="s">
        <v>121</v>
      </c>
      <c r="B196" s="39">
        <v>0</v>
      </c>
      <c r="C196" s="40">
        <v>0</v>
      </c>
      <c r="D196" s="41">
        <f t="shared" si="17"/>
        <v>0</v>
      </c>
      <c r="E196" s="42">
        <f t="shared" si="18"/>
        <v>0</v>
      </c>
      <c r="F196" s="40">
        <v>0</v>
      </c>
      <c r="G196" s="41">
        <v>8.8</v>
      </c>
      <c r="H196" s="41">
        <v>7.04</v>
      </c>
    </row>
    <row r="197" spans="1:8" ht="12">
      <c r="A197" s="49" t="s">
        <v>124</v>
      </c>
      <c r="B197" s="39">
        <v>0</v>
      </c>
      <c r="C197" s="40">
        <v>0</v>
      </c>
      <c r="D197" s="41">
        <f t="shared" si="17"/>
        <v>0</v>
      </c>
      <c r="E197" s="42">
        <f t="shared" si="18"/>
        <v>0</v>
      </c>
      <c r="F197" s="40">
        <v>1.4837</v>
      </c>
      <c r="G197" s="41">
        <v>77.74</v>
      </c>
      <c r="H197" s="41">
        <f>G197*80/100</f>
        <v>62.192</v>
      </c>
    </row>
    <row r="198" spans="1:8" ht="12">
      <c r="A198" s="49" t="s">
        <v>283</v>
      </c>
      <c r="B198" s="39">
        <v>7</v>
      </c>
      <c r="C198" s="40">
        <v>3.177</v>
      </c>
      <c r="D198" s="41">
        <f t="shared" si="17"/>
        <v>619.515</v>
      </c>
      <c r="E198" s="42">
        <f t="shared" si="18"/>
        <v>495.61199999999997</v>
      </c>
      <c r="F198" s="40">
        <v>1.9293</v>
      </c>
      <c r="G198" s="41">
        <v>108.41</v>
      </c>
      <c r="H198" s="41">
        <v>86.73</v>
      </c>
    </row>
    <row r="199" spans="1:8" ht="12">
      <c r="A199" s="49" t="s">
        <v>149</v>
      </c>
      <c r="B199" s="39">
        <v>1</v>
      </c>
      <c r="C199" s="40">
        <v>1.0199</v>
      </c>
      <c r="D199" s="41">
        <f aca="true" t="shared" si="19" ref="D199:D215">C199*195</f>
        <v>198.8805</v>
      </c>
      <c r="E199" s="42">
        <f>D199*80/100</f>
        <v>159.1044</v>
      </c>
      <c r="F199" s="40">
        <v>0.51</v>
      </c>
      <c r="G199" s="41">
        <v>7.5</v>
      </c>
      <c r="H199" s="41">
        <v>5</v>
      </c>
    </row>
    <row r="200" spans="1:8" ht="12">
      <c r="A200" s="49" t="s">
        <v>158</v>
      </c>
      <c r="B200" s="39">
        <v>0</v>
      </c>
      <c r="C200" s="40">
        <v>0</v>
      </c>
      <c r="D200" s="41">
        <f t="shared" si="19"/>
        <v>0</v>
      </c>
      <c r="E200" s="42">
        <f aca="true" t="shared" si="20" ref="E200:E215">D200*80/100</f>
        <v>0</v>
      </c>
      <c r="F200" s="40">
        <v>0</v>
      </c>
      <c r="G200" s="40">
        <v>0.5</v>
      </c>
      <c r="H200" s="40">
        <v>0.4</v>
      </c>
    </row>
    <row r="201" spans="1:8" ht="12">
      <c r="A201" s="49" t="s">
        <v>126</v>
      </c>
      <c r="B201" s="39">
        <v>0</v>
      </c>
      <c r="C201" s="40">
        <v>0</v>
      </c>
      <c r="D201" s="41">
        <f>C201*230</f>
        <v>0</v>
      </c>
      <c r="E201" s="42">
        <f t="shared" si="20"/>
        <v>0</v>
      </c>
      <c r="F201" s="21">
        <v>1.7738</v>
      </c>
      <c r="G201" s="22">
        <v>192.32</v>
      </c>
      <c r="H201" s="41">
        <v>153.78</v>
      </c>
    </row>
    <row r="202" spans="1:8" ht="12">
      <c r="A202" s="49" t="s">
        <v>123</v>
      </c>
      <c r="B202" s="39">
        <v>0</v>
      </c>
      <c r="C202" s="40">
        <v>0</v>
      </c>
      <c r="D202" s="41">
        <f t="shared" si="19"/>
        <v>0</v>
      </c>
      <c r="E202" s="42">
        <f t="shared" si="20"/>
        <v>0</v>
      </c>
      <c r="F202" s="21">
        <v>0.218</v>
      </c>
      <c r="G202" s="22">
        <v>21.4</v>
      </c>
      <c r="H202" s="41">
        <f>G202*80/100</f>
        <v>17.12</v>
      </c>
    </row>
    <row r="203" spans="1:8" ht="12">
      <c r="A203" s="49" t="s">
        <v>105</v>
      </c>
      <c r="B203" s="39">
        <v>28</v>
      </c>
      <c r="C203" s="40">
        <v>4.3411</v>
      </c>
      <c r="D203" s="41">
        <f>C203*230</f>
        <v>998.453</v>
      </c>
      <c r="E203" s="42">
        <f t="shared" si="20"/>
        <v>798.7624</v>
      </c>
      <c r="F203" s="21">
        <v>8.6957</v>
      </c>
      <c r="G203" s="22">
        <v>942.8</v>
      </c>
      <c r="H203" s="41">
        <v>752.76</v>
      </c>
    </row>
    <row r="204" spans="1:8" ht="12">
      <c r="A204" s="49" t="s">
        <v>125</v>
      </c>
      <c r="B204" s="39">
        <v>0</v>
      </c>
      <c r="C204" s="40">
        <v>0</v>
      </c>
      <c r="D204" s="41">
        <f t="shared" si="19"/>
        <v>0</v>
      </c>
      <c r="E204" s="42">
        <f t="shared" si="20"/>
        <v>0</v>
      </c>
      <c r="F204" s="40">
        <v>6.7484</v>
      </c>
      <c r="G204" s="41">
        <v>5538.93</v>
      </c>
      <c r="H204" s="41">
        <v>4431.15</v>
      </c>
    </row>
    <row r="205" spans="1:8" ht="12">
      <c r="A205" s="49" t="s">
        <v>159</v>
      </c>
      <c r="B205" s="39">
        <v>0</v>
      </c>
      <c r="C205" s="40">
        <v>0</v>
      </c>
      <c r="D205" s="41">
        <f t="shared" si="19"/>
        <v>0</v>
      </c>
      <c r="E205" s="42">
        <f t="shared" si="20"/>
        <v>0</v>
      </c>
      <c r="F205" s="40">
        <v>0.7186</v>
      </c>
      <c r="G205" s="41">
        <v>74.95</v>
      </c>
      <c r="H205" s="41">
        <v>58</v>
      </c>
    </row>
    <row r="206" spans="1:8" ht="12">
      <c r="A206" s="49" t="s">
        <v>321</v>
      </c>
      <c r="B206" s="39">
        <v>0</v>
      </c>
      <c r="C206" s="40">
        <v>0</v>
      </c>
      <c r="D206" s="41">
        <f t="shared" si="19"/>
        <v>0</v>
      </c>
      <c r="E206" s="42">
        <f t="shared" si="20"/>
        <v>0</v>
      </c>
      <c r="F206" s="40">
        <v>0.2088</v>
      </c>
      <c r="G206" s="41">
        <v>16.75</v>
      </c>
      <c r="H206" s="41">
        <v>13</v>
      </c>
    </row>
    <row r="207" spans="1:8" ht="12">
      <c r="A207" s="49" t="s">
        <v>151</v>
      </c>
      <c r="B207" s="39">
        <v>2</v>
      </c>
      <c r="C207" s="40">
        <v>0.6</v>
      </c>
      <c r="D207" s="41">
        <f t="shared" si="19"/>
        <v>117</v>
      </c>
      <c r="E207" s="42">
        <f t="shared" si="20"/>
        <v>93.6</v>
      </c>
      <c r="F207" s="40">
        <v>0.4573</v>
      </c>
      <c r="G207" s="41">
        <v>37</v>
      </c>
      <c r="H207" s="41">
        <v>25</v>
      </c>
    </row>
    <row r="208" spans="1:8" ht="12">
      <c r="A208" s="49" t="s">
        <v>270</v>
      </c>
      <c r="B208" s="39">
        <v>1</v>
      </c>
      <c r="C208" s="43">
        <v>0.26</v>
      </c>
      <c r="D208" s="41">
        <f t="shared" si="19"/>
        <v>50.7</v>
      </c>
      <c r="E208" s="42">
        <f t="shared" si="20"/>
        <v>40.56</v>
      </c>
      <c r="F208" s="40">
        <v>0.26</v>
      </c>
      <c r="G208" s="41">
        <v>12.3</v>
      </c>
      <c r="H208" s="41">
        <v>9.84</v>
      </c>
    </row>
    <row r="209" spans="1:8" ht="12">
      <c r="A209" s="49" t="s">
        <v>153</v>
      </c>
      <c r="B209" s="39">
        <v>1</v>
      </c>
      <c r="C209" s="40">
        <v>1.195</v>
      </c>
      <c r="D209" s="41">
        <f t="shared" si="19"/>
        <v>233.025</v>
      </c>
      <c r="E209" s="42">
        <f t="shared" si="20"/>
        <v>186.42</v>
      </c>
      <c r="F209" s="40">
        <v>0.7967</v>
      </c>
      <c r="G209" s="41">
        <v>15</v>
      </c>
      <c r="H209" s="41">
        <v>10</v>
      </c>
    </row>
    <row r="210" spans="1:8" ht="12">
      <c r="A210" s="49" t="s">
        <v>155</v>
      </c>
      <c r="B210" s="39">
        <v>6</v>
      </c>
      <c r="C210" s="40">
        <v>0.9147</v>
      </c>
      <c r="D210" s="41">
        <f t="shared" si="19"/>
        <v>178.3665</v>
      </c>
      <c r="E210" s="42">
        <f t="shared" si="20"/>
        <v>142.6932</v>
      </c>
      <c r="F210" s="40">
        <v>0.5989</v>
      </c>
      <c r="G210" s="41">
        <v>56.7</v>
      </c>
      <c r="H210" s="41">
        <f>G210*80/100</f>
        <v>45.36</v>
      </c>
    </row>
    <row r="211" spans="1:8" ht="12">
      <c r="A211" s="49" t="s">
        <v>109</v>
      </c>
      <c r="B211" s="39">
        <v>1</v>
      </c>
      <c r="C211" s="40">
        <v>0.0126</v>
      </c>
      <c r="D211" s="41">
        <f t="shared" si="19"/>
        <v>2.457</v>
      </c>
      <c r="E211" s="42">
        <f t="shared" si="20"/>
        <v>1.9656</v>
      </c>
      <c r="F211" s="40">
        <v>1.5232</v>
      </c>
      <c r="G211" s="41">
        <v>1002.69</v>
      </c>
      <c r="H211" s="41">
        <v>799.8</v>
      </c>
    </row>
    <row r="212" spans="1:8" ht="12">
      <c r="A212" s="49" t="s">
        <v>106</v>
      </c>
      <c r="B212" s="39">
        <v>5</v>
      </c>
      <c r="C212" s="40">
        <v>1.59</v>
      </c>
      <c r="D212" s="41">
        <f>C212*230</f>
        <v>365.70000000000005</v>
      </c>
      <c r="E212" s="42">
        <f t="shared" si="20"/>
        <v>292.56000000000006</v>
      </c>
      <c r="F212" s="40">
        <v>3.7658</v>
      </c>
      <c r="G212" s="41">
        <v>568.2</v>
      </c>
      <c r="H212" s="41">
        <f>G212*80/100</f>
        <v>454.56</v>
      </c>
    </row>
    <row r="213" spans="1:8" ht="12">
      <c r="A213" s="49" t="s">
        <v>262</v>
      </c>
      <c r="B213" s="39">
        <v>0</v>
      </c>
      <c r="C213" s="40">
        <v>0</v>
      </c>
      <c r="D213" s="41">
        <f>C213*230</f>
        <v>0</v>
      </c>
      <c r="E213" s="42">
        <f t="shared" si="20"/>
        <v>0</v>
      </c>
      <c r="F213" s="40">
        <v>0.9663</v>
      </c>
      <c r="G213" s="41">
        <v>61.5</v>
      </c>
      <c r="H213" s="41">
        <v>33.2</v>
      </c>
    </row>
    <row r="214" spans="1:8" ht="12">
      <c r="A214" s="49" t="s">
        <v>107</v>
      </c>
      <c r="B214" s="39">
        <v>1</v>
      </c>
      <c r="C214" s="40">
        <v>0.06</v>
      </c>
      <c r="D214" s="41">
        <f t="shared" si="19"/>
        <v>11.7</v>
      </c>
      <c r="E214" s="42">
        <f t="shared" si="20"/>
        <v>9.36</v>
      </c>
      <c r="F214" s="40">
        <v>3.4571</v>
      </c>
      <c r="G214" s="41">
        <v>742.14</v>
      </c>
      <c r="H214" s="41">
        <v>587.34</v>
      </c>
    </row>
    <row r="215" spans="1:8" ht="12">
      <c r="A215" s="49" t="s">
        <v>160</v>
      </c>
      <c r="B215" s="39">
        <v>54</v>
      </c>
      <c r="C215" s="40">
        <v>6.0871</v>
      </c>
      <c r="D215" s="41">
        <f t="shared" si="19"/>
        <v>1186.9845</v>
      </c>
      <c r="E215" s="42">
        <f t="shared" si="20"/>
        <v>949.5876000000001</v>
      </c>
      <c r="F215" s="40">
        <v>3.014</v>
      </c>
      <c r="G215" s="41">
        <v>289.99</v>
      </c>
      <c r="H215" s="41">
        <v>232</v>
      </c>
    </row>
    <row r="216" spans="1:8" ht="12">
      <c r="A216" s="49" t="s">
        <v>251</v>
      </c>
      <c r="B216" s="9"/>
      <c r="C216" s="35">
        <f aca="true" t="shared" si="21" ref="C216:H216">SUM(C188:C215)</f>
        <v>19.2574</v>
      </c>
      <c r="D216" s="37">
        <f t="shared" si="21"/>
        <v>3962.7814999999996</v>
      </c>
      <c r="E216" s="38">
        <f t="shared" si="21"/>
        <v>3170.2252</v>
      </c>
      <c r="F216" s="35">
        <f t="shared" si="21"/>
        <v>54.31589999999999</v>
      </c>
      <c r="G216" s="37">
        <f t="shared" si="21"/>
        <v>14383.980000000001</v>
      </c>
      <c r="H216" s="37">
        <f t="shared" si="21"/>
        <v>11466.163999999999</v>
      </c>
    </row>
    <row r="217" spans="1:8" ht="12">
      <c r="A217" s="51" t="s">
        <v>248</v>
      </c>
      <c r="B217" s="19"/>
      <c r="C217" s="23">
        <f>SUM(C216,C186)</f>
        <v>22.3709</v>
      </c>
      <c r="D217" s="24">
        <f>D186+D216</f>
        <v>4543.1825</v>
      </c>
      <c r="E217" s="30">
        <f>E186+E216</f>
        <v>3634.546</v>
      </c>
      <c r="F217" s="23">
        <f>SUM(F186,F216)</f>
        <v>62.90839999999999</v>
      </c>
      <c r="G217" s="24">
        <f>SUM(G216,G186)</f>
        <v>15709.650000000001</v>
      </c>
      <c r="H217" s="24">
        <f>SUM(H216,H186)</f>
        <v>12470.563999999998</v>
      </c>
    </row>
    <row r="218" spans="1:8" s="4" customFormat="1" ht="11.25">
      <c r="A218" s="54" t="s">
        <v>255</v>
      </c>
      <c r="B218" s="20"/>
      <c r="C218" s="25">
        <f aca="true" t="shared" si="22" ref="C218:H218">SUM(C217,C168)</f>
        <v>5205.252100000001</v>
      </c>
      <c r="D218" s="26">
        <f t="shared" si="22"/>
        <v>667452.4355</v>
      </c>
      <c r="E218" s="31">
        <f t="shared" si="22"/>
        <v>467671.0230999999</v>
      </c>
      <c r="F218" s="25">
        <f t="shared" si="22"/>
        <v>4834.3689</v>
      </c>
      <c r="G218" s="26">
        <f t="shared" si="22"/>
        <v>447289.89999999997</v>
      </c>
      <c r="H218" s="26">
        <f t="shared" si="22"/>
        <v>314226.92400000006</v>
      </c>
    </row>
    <row r="219" spans="2:8" ht="12">
      <c r="B219" s="1"/>
      <c r="C219" s="1"/>
      <c r="D219" s="1"/>
      <c r="E219" s="1"/>
      <c r="F219" s="1"/>
      <c r="G219" s="1"/>
      <c r="H219" s="1"/>
    </row>
    <row r="220" spans="1:8" ht="12">
      <c r="A220" s="55" t="s">
        <v>250</v>
      </c>
      <c r="B220" s="1"/>
      <c r="C220" s="21"/>
      <c r="D220" s="1"/>
      <c r="E220" s="1"/>
      <c r="F220" s="1"/>
      <c r="G220" s="21"/>
      <c r="H220" s="22"/>
    </row>
    <row r="221" ht="12">
      <c r="A221" s="55" t="s">
        <v>246</v>
      </c>
    </row>
    <row r="222" ht="12">
      <c r="A222" s="56" t="s">
        <v>311</v>
      </c>
    </row>
  </sheetData>
  <sheetProtection/>
  <mergeCells count="3">
    <mergeCell ref="B1:C1"/>
    <mergeCell ref="D1:E1"/>
    <mergeCell ref="G1:H1"/>
  </mergeCells>
  <printOptions gridLines="1" horizontalCentered="1"/>
  <pageMargins left="0.2362204724409449" right="0.2362204724409449" top="0.55" bottom="0.45" header="0.24" footer="0.15748031496062992"/>
  <pageSetup horizontalDpi="600" verticalDpi="600" orientation="portrait" paperSize="9" r:id="rId1"/>
  <headerFooter alignWithMargins="0">
    <oddHeader>&amp;C&amp;"Book Antiqua,Fett Kursiv"Anbau- und Produktionszahlen der D.O.C. und I.G.T . Weine Südtirols</oddHeader>
    <oddFooter>&amp;LWBR_STAT_01_2011_AV_STAT&amp;R&amp;"Times New Roman,Standard"&amp;P</oddFooter>
  </headerFooter>
  <ignoredErrors>
    <ignoredError sqref="D20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22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1.7109375" style="55" customWidth="1"/>
    <col min="2" max="2" width="6.7109375" style="5" hidden="1" customWidth="1"/>
    <col min="3" max="3" width="8.7109375" style="5" bestFit="1" customWidth="1"/>
    <col min="4" max="5" width="9.28125" style="5" bestFit="1" customWidth="1"/>
    <col min="6" max="6" width="7.8515625" style="5" bestFit="1" customWidth="1"/>
    <col min="7" max="8" width="8.7109375" style="5" bestFit="1" customWidth="1"/>
    <col min="9" max="16384" width="11.57421875" style="5" customWidth="1"/>
  </cols>
  <sheetData>
    <row r="1" spans="1:8" s="3" customFormat="1" ht="27" customHeight="1">
      <c r="A1" s="47"/>
      <c r="B1" s="61" t="s">
        <v>46</v>
      </c>
      <c r="C1" s="62"/>
      <c r="D1" s="63" t="s">
        <v>47</v>
      </c>
      <c r="E1" s="63"/>
      <c r="F1" s="27"/>
      <c r="G1" s="63" t="s">
        <v>280</v>
      </c>
      <c r="H1" s="63"/>
    </row>
    <row r="2" spans="1:8" s="2" customFormat="1" ht="36" customHeight="1">
      <c r="A2" s="48" t="s">
        <v>48</v>
      </c>
      <c r="B2" s="10" t="s">
        <v>277</v>
      </c>
      <c r="C2" s="11" t="s">
        <v>276</v>
      </c>
      <c r="D2" s="12" t="s">
        <v>49</v>
      </c>
      <c r="E2" s="28" t="s">
        <v>50</v>
      </c>
      <c r="F2" s="11" t="s">
        <v>51</v>
      </c>
      <c r="G2" s="12" t="s">
        <v>52</v>
      </c>
      <c r="H2" s="12" t="s">
        <v>50</v>
      </c>
    </row>
    <row r="3" spans="1:8" s="4" customFormat="1" ht="11.25">
      <c r="A3" s="49" t="s">
        <v>97</v>
      </c>
      <c r="B3" s="36">
        <v>359</v>
      </c>
      <c r="C3" s="35">
        <v>124.379</v>
      </c>
      <c r="D3" s="37">
        <f>C3*125</f>
        <v>15547.375</v>
      </c>
      <c r="E3" s="38">
        <f>D3*70/100</f>
        <v>10883.1625</v>
      </c>
      <c r="F3" s="58">
        <v>98.0792</v>
      </c>
      <c r="G3" s="37">
        <v>6942</v>
      </c>
      <c r="H3" s="37">
        <f>G3*70/100</f>
        <v>4859.4</v>
      </c>
    </row>
    <row r="4" spans="1:8" s="4" customFormat="1" ht="12">
      <c r="A4" s="49"/>
      <c r="B4" s="9"/>
      <c r="C4" s="13"/>
      <c r="D4" s="14"/>
      <c r="E4" s="29"/>
      <c r="F4" s="15"/>
      <c r="G4" s="14"/>
      <c r="H4" s="32"/>
    </row>
    <row r="5" spans="1:8" ht="12">
      <c r="A5" s="50" t="s">
        <v>53</v>
      </c>
      <c r="B5" s="39">
        <v>1094</v>
      </c>
      <c r="C5" s="40">
        <v>420.8841</v>
      </c>
      <c r="D5" s="41">
        <f>C5*140</f>
        <v>58923.774</v>
      </c>
      <c r="E5" s="42">
        <f>D5*70/100</f>
        <v>41246.6418</v>
      </c>
      <c r="F5" s="21">
        <v>16.1965</v>
      </c>
      <c r="G5" s="41">
        <v>1720.84</v>
      </c>
      <c r="H5" s="41">
        <f>G5*70/100</f>
        <v>1204.588</v>
      </c>
    </row>
    <row r="6" spans="1:8" ht="12">
      <c r="A6" s="50" t="s">
        <v>165</v>
      </c>
      <c r="B6" s="39">
        <v>0</v>
      </c>
      <c r="C6" s="40">
        <v>0</v>
      </c>
      <c r="D6" s="41">
        <v>0</v>
      </c>
      <c r="E6" s="42">
        <v>0</v>
      </c>
      <c r="F6" s="21">
        <v>77.765</v>
      </c>
      <c r="G6" s="41">
        <v>9300.66</v>
      </c>
      <c r="H6" s="41">
        <f>G6*70/100</f>
        <v>6510.4619999999995</v>
      </c>
    </row>
    <row r="7" spans="1:8" ht="12">
      <c r="A7" s="50" t="s">
        <v>184</v>
      </c>
      <c r="B7" s="39">
        <v>0</v>
      </c>
      <c r="C7" s="40">
        <v>0</v>
      </c>
      <c r="D7" s="41">
        <v>0</v>
      </c>
      <c r="E7" s="42">
        <v>0</v>
      </c>
      <c r="F7" s="21">
        <v>12.5566</v>
      </c>
      <c r="G7" s="41">
        <v>1245.72</v>
      </c>
      <c r="H7" s="41">
        <f aca="true" t="shared" si="0" ref="H7:H13">G7*70/100</f>
        <v>872.0040000000001</v>
      </c>
    </row>
    <row r="8" spans="1:8" ht="12">
      <c r="A8" s="50" t="s">
        <v>257</v>
      </c>
      <c r="B8" s="39">
        <v>0</v>
      </c>
      <c r="C8" s="40">
        <v>0</v>
      </c>
      <c r="D8" s="41">
        <v>0</v>
      </c>
      <c r="E8" s="42">
        <v>0</v>
      </c>
      <c r="F8" s="21">
        <v>3.5094</v>
      </c>
      <c r="G8" s="41">
        <v>449.8</v>
      </c>
      <c r="H8" s="41">
        <f t="shared" si="0"/>
        <v>314.86</v>
      </c>
    </row>
    <row r="9" spans="1:8" ht="12">
      <c r="A9" s="50" t="s">
        <v>166</v>
      </c>
      <c r="B9" s="39">
        <v>0</v>
      </c>
      <c r="C9" s="40">
        <v>0</v>
      </c>
      <c r="D9" s="41">
        <v>0</v>
      </c>
      <c r="E9" s="42">
        <v>0</v>
      </c>
      <c r="F9" s="21">
        <v>2.1627</v>
      </c>
      <c r="G9" s="41">
        <v>115.28</v>
      </c>
      <c r="H9" s="41">
        <f t="shared" si="0"/>
        <v>80.696</v>
      </c>
    </row>
    <row r="10" spans="1:8" ht="12">
      <c r="A10" s="50" t="s">
        <v>187</v>
      </c>
      <c r="B10" s="39">
        <v>0</v>
      </c>
      <c r="C10" s="40">
        <v>0</v>
      </c>
      <c r="D10" s="41">
        <v>0</v>
      </c>
      <c r="E10" s="42">
        <v>0</v>
      </c>
      <c r="F10" s="21">
        <v>121.5089</v>
      </c>
      <c r="G10" s="41">
        <v>13914.87</v>
      </c>
      <c r="H10" s="41">
        <f t="shared" si="0"/>
        <v>9740.409</v>
      </c>
    </row>
    <row r="11" spans="1:8" ht="12">
      <c r="A11" s="50" t="s">
        <v>189</v>
      </c>
      <c r="B11" s="39">
        <v>0</v>
      </c>
      <c r="C11" s="40">
        <v>0</v>
      </c>
      <c r="D11" s="41">
        <v>0</v>
      </c>
      <c r="E11" s="42">
        <v>0</v>
      </c>
      <c r="F11" s="21">
        <v>58.0355</v>
      </c>
      <c r="G11" s="41">
        <v>6733.08</v>
      </c>
      <c r="H11" s="41">
        <v>4710.18</v>
      </c>
    </row>
    <row r="12" spans="1:8" ht="12">
      <c r="A12" s="50" t="s">
        <v>256</v>
      </c>
      <c r="B12" s="39">
        <v>0</v>
      </c>
      <c r="C12" s="40">
        <v>0</v>
      </c>
      <c r="D12" s="41">
        <v>0</v>
      </c>
      <c r="E12" s="42">
        <v>0</v>
      </c>
      <c r="F12" s="21">
        <v>65.5289</v>
      </c>
      <c r="G12" s="41">
        <v>7592.8</v>
      </c>
      <c r="H12" s="41">
        <v>5314.99</v>
      </c>
    </row>
    <row r="13" spans="1:8" ht="12">
      <c r="A13" s="50" t="s">
        <v>191</v>
      </c>
      <c r="B13" s="39">
        <v>0</v>
      </c>
      <c r="C13" s="40">
        <v>0</v>
      </c>
      <c r="D13" s="41">
        <v>0</v>
      </c>
      <c r="E13" s="42">
        <v>0</v>
      </c>
      <c r="F13" s="21">
        <v>15.1996</v>
      </c>
      <c r="G13" s="41">
        <v>1723.09</v>
      </c>
      <c r="H13" s="41">
        <f t="shared" si="0"/>
        <v>1206.1629999999998</v>
      </c>
    </row>
    <row r="14" spans="1:8" s="4" customFormat="1" ht="11.25">
      <c r="A14" s="49" t="s">
        <v>216</v>
      </c>
      <c r="B14" s="36">
        <f aca="true" t="shared" si="1" ref="B14:H14">SUM(B5:B13)</f>
        <v>1094</v>
      </c>
      <c r="C14" s="35">
        <f t="shared" si="1"/>
        <v>420.8841</v>
      </c>
      <c r="D14" s="37">
        <f t="shared" si="1"/>
        <v>58923.774</v>
      </c>
      <c r="E14" s="38">
        <f t="shared" si="1"/>
        <v>41246.6418</v>
      </c>
      <c r="F14" s="35">
        <f t="shared" si="1"/>
        <v>372.4631</v>
      </c>
      <c r="G14" s="37">
        <f t="shared" si="1"/>
        <v>42796.14</v>
      </c>
      <c r="H14" s="37">
        <f t="shared" si="1"/>
        <v>29954.352</v>
      </c>
    </row>
    <row r="15" spans="1:8" s="4" customFormat="1" ht="11.25">
      <c r="A15" s="49"/>
      <c r="B15" s="9"/>
      <c r="C15" s="13"/>
      <c r="D15" s="14"/>
      <c r="E15" s="29"/>
      <c r="F15" s="13"/>
      <c r="G15" s="14"/>
      <c r="H15" s="14"/>
    </row>
    <row r="16" spans="1:8" ht="12">
      <c r="A16" s="50" t="s">
        <v>54</v>
      </c>
      <c r="B16" s="39">
        <v>216</v>
      </c>
      <c r="C16" s="40">
        <v>225.2012</v>
      </c>
      <c r="D16" s="41">
        <f>C16*125</f>
        <v>28150.15</v>
      </c>
      <c r="E16" s="42">
        <f>D16*70/100</f>
        <v>19705.105</v>
      </c>
      <c r="F16" s="21">
        <v>96.4305</v>
      </c>
      <c r="G16" s="22">
        <v>9639.99</v>
      </c>
      <c r="H16" s="41">
        <v>6748.08</v>
      </c>
    </row>
    <row r="17" spans="1:8" ht="12">
      <c r="A17" s="50" t="s">
        <v>209</v>
      </c>
      <c r="B17" s="39">
        <v>0</v>
      </c>
      <c r="C17" s="40">
        <v>0</v>
      </c>
      <c r="D17" s="41">
        <v>0</v>
      </c>
      <c r="E17" s="42">
        <v>0</v>
      </c>
      <c r="F17" s="21">
        <v>122.0216</v>
      </c>
      <c r="G17" s="22">
        <v>12707.96</v>
      </c>
      <c r="H17" s="41">
        <v>8895.63</v>
      </c>
    </row>
    <row r="18" spans="1:8" s="4" customFormat="1" ht="11.25">
      <c r="A18" s="49" t="s">
        <v>219</v>
      </c>
      <c r="B18" s="36">
        <f aca="true" t="shared" si="2" ref="B18:H18">SUM(B16:B17)</f>
        <v>216</v>
      </c>
      <c r="C18" s="35">
        <f t="shared" si="2"/>
        <v>225.2012</v>
      </c>
      <c r="D18" s="37">
        <f t="shared" si="2"/>
        <v>28150.15</v>
      </c>
      <c r="E18" s="38">
        <f t="shared" si="2"/>
        <v>19705.105</v>
      </c>
      <c r="F18" s="58">
        <f t="shared" si="2"/>
        <v>218.4521</v>
      </c>
      <c r="G18" s="59">
        <f t="shared" si="2"/>
        <v>22347.949999999997</v>
      </c>
      <c r="H18" s="37">
        <f t="shared" si="2"/>
        <v>15643.71</v>
      </c>
    </row>
    <row r="19" spans="1:8" s="4" customFormat="1" ht="11.25">
      <c r="A19" s="49"/>
      <c r="B19" s="9"/>
      <c r="C19" s="13"/>
      <c r="D19" s="14"/>
      <c r="E19" s="29"/>
      <c r="F19" s="15"/>
      <c r="G19" s="16"/>
      <c r="H19" s="14"/>
    </row>
    <row r="20" spans="1:8" s="4" customFormat="1" ht="11.25">
      <c r="A20" s="49" t="s">
        <v>55</v>
      </c>
      <c r="B20" s="36">
        <v>20</v>
      </c>
      <c r="C20" s="35">
        <v>7.0262</v>
      </c>
      <c r="D20" s="37">
        <f>C20*130</f>
        <v>913.4060000000001</v>
      </c>
      <c r="E20" s="38">
        <f>D20*70/100</f>
        <v>639.3842000000001</v>
      </c>
      <c r="F20" s="35">
        <v>1.365</v>
      </c>
      <c r="G20" s="37">
        <v>94.49</v>
      </c>
      <c r="H20" s="37">
        <f>G20*70/100</f>
        <v>66.14299999999999</v>
      </c>
    </row>
    <row r="21" spans="1:8" s="4" customFormat="1" ht="11.25">
      <c r="A21" s="49"/>
      <c r="B21" s="9"/>
      <c r="C21" s="13"/>
      <c r="D21" s="14"/>
      <c r="E21" s="29"/>
      <c r="F21" s="13"/>
      <c r="G21" s="14"/>
      <c r="H21" s="14"/>
    </row>
    <row r="22" spans="1:8" ht="12">
      <c r="A22" s="50" t="s">
        <v>56</v>
      </c>
      <c r="B22" s="39">
        <v>1091</v>
      </c>
      <c r="C22" s="40">
        <v>478.8761</v>
      </c>
      <c r="D22" s="41">
        <f>C22*130</f>
        <v>62253.893000000004</v>
      </c>
      <c r="E22" s="42">
        <f>D22*70/100</f>
        <v>43577.72510000001</v>
      </c>
      <c r="F22" s="40">
        <v>437.8632</v>
      </c>
      <c r="G22" s="41">
        <v>42455.13</v>
      </c>
      <c r="H22" s="41">
        <v>29719.01</v>
      </c>
    </row>
    <row r="23" spans="1:8" ht="12">
      <c r="A23" s="50" t="s">
        <v>167</v>
      </c>
      <c r="B23" s="39">
        <v>0</v>
      </c>
      <c r="C23" s="40">
        <v>0</v>
      </c>
      <c r="D23" s="41">
        <v>0</v>
      </c>
      <c r="E23" s="42">
        <v>0</v>
      </c>
      <c r="F23" s="40">
        <v>0.1568</v>
      </c>
      <c r="G23" s="41">
        <v>6.5</v>
      </c>
      <c r="H23" s="41">
        <v>2</v>
      </c>
    </row>
    <row r="24" spans="1:8" ht="12">
      <c r="A24" s="50" t="s">
        <v>168</v>
      </c>
      <c r="B24" s="39">
        <v>0</v>
      </c>
      <c r="C24" s="40">
        <v>0</v>
      </c>
      <c r="D24" s="41">
        <v>0</v>
      </c>
      <c r="E24" s="42">
        <v>0</v>
      </c>
      <c r="F24" s="40">
        <v>1.7779</v>
      </c>
      <c r="G24" s="41">
        <v>231.12</v>
      </c>
      <c r="H24" s="41">
        <v>161.78</v>
      </c>
    </row>
    <row r="25" spans="1:8" s="4" customFormat="1" ht="11.25">
      <c r="A25" s="49" t="s">
        <v>221</v>
      </c>
      <c r="B25" s="36">
        <f aca="true" t="shared" si="3" ref="B25:H25">SUM(B22:B24)</f>
        <v>1091</v>
      </c>
      <c r="C25" s="35">
        <f t="shared" si="3"/>
        <v>478.8761</v>
      </c>
      <c r="D25" s="37">
        <f t="shared" si="3"/>
        <v>62253.893000000004</v>
      </c>
      <c r="E25" s="38">
        <f t="shared" si="3"/>
        <v>43577.72510000001</v>
      </c>
      <c r="F25" s="35">
        <f t="shared" si="3"/>
        <v>439.79789999999997</v>
      </c>
      <c r="G25" s="37">
        <f t="shared" si="3"/>
        <v>42692.75</v>
      </c>
      <c r="H25" s="37">
        <f t="shared" si="3"/>
        <v>29882.789999999997</v>
      </c>
    </row>
    <row r="26" spans="1:8" s="4" customFormat="1" ht="11.25">
      <c r="A26" s="49"/>
      <c r="B26" s="9"/>
      <c r="C26" s="13"/>
      <c r="D26" s="14"/>
      <c r="E26" s="29"/>
      <c r="F26" s="13"/>
      <c r="G26" s="14"/>
      <c r="H26" s="14"/>
    </row>
    <row r="27" spans="1:8" ht="12">
      <c r="A27" s="50" t="s">
        <v>69</v>
      </c>
      <c r="B27" s="39">
        <v>1046</v>
      </c>
      <c r="C27" s="40">
        <v>477.571</v>
      </c>
      <c r="D27" s="41">
        <f>C27*120</f>
        <v>57308.520000000004</v>
      </c>
      <c r="E27" s="42">
        <f>D27*70/100</f>
        <v>40115.96400000001</v>
      </c>
      <c r="F27" s="40">
        <v>448.2197</v>
      </c>
      <c r="G27" s="41">
        <v>37119.12</v>
      </c>
      <c r="H27" s="41">
        <v>25983.58</v>
      </c>
    </row>
    <row r="28" spans="1:8" ht="12">
      <c r="A28" s="50" t="s">
        <v>194</v>
      </c>
      <c r="B28" s="39">
        <v>0</v>
      </c>
      <c r="C28" s="40">
        <v>0</v>
      </c>
      <c r="D28" s="41">
        <v>0</v>
      </c>
      <c r="E28" s="42">
        <v>0</v>
      </c>
      <c r="F28" s="40">
        <v>2.6461</v>
      </c>
      <c r="G28" s="41">
        <v>211.99</v>
      </c>
      <c r="H28" s="41">
        <v>70.66</v>
      </c>
    </row>
    <row r="29" spans="1:8" ht="12">
      <c r="A29" s="50" t="s">
        <v>254</v>
      </c>
      <c r="B29" s="39">
        <v>0</v>
      </c>
      <c r="C29" s="40">
        <v>0</v>
      </c>
      <c r="D29" s="41">
        <v>0</v>
      </c>
      <c r="E29" s="42">
        <v>0</v>
      </c>
      <c r="F29" s="40">
        <v>2.5155</v>
      </c>
      <c r="G29" s="41">
        <v>219.43</v>
      </c>
      <c r="H29" s="41">
        <v>91.23</v>
      </c>
    </row>
    <row r="30" spans="1:8" s="4" customFormat="1" ht="11.25">
      <c r="A30" s="49" t="s">
        <v>223</v>
      </c>
      <c r="B30" s="36">
        <f aca="true" t="shared" si="4" ref="B30:H30">SUM(B27:B29)</f>
        <v>1046</v>
      </c>
      <c r="C30" s="35">
        <f t="shared" si="4"/>
        <v>477.571</v>
      </c>
      <c r="D30" s="37">
        <f t="shared" si="4"/>
        <v>57308.520000000004</v>
      </c>
      <c r="E30" s="38">
        <f t="shared" si="4"/>
        <v>40115.96400000001</v>
      </c>
      <c r="F30" s="35">
        <f t="shared" si="4"/>
        <v>453.38129999999995</v>
      </c>
      <c r="G30" s="37">
        <f t="shared" si="4"/>
        <v>37550.54</v>
      </c>
      <c r="H30" s="37">
        <f t="shared" si="4"/>
        <v>26145.47</v>
      </c>
    </row>
    <row r="31" spans="1:8" s="4" customFormat="1" ht="11.25">
      <c r="A31" s="49"/>
      <c r="B31" s="9"/>
      <c r="C31" s="13"/>
      <c r="D31" s="14"/>
      <c r="E31" s="29"/>
      <c r="F31" s="13"/>
      <c r="G31" s="14"/>
      <c r="H31" s="14"/>
    </row>
    <row r="32" spans="1:8" ht="12">
      <c r="A32" s="50" t="s">
        <v>60</v>
      </c>
      <c r="B32" s="39">
        <v>230</v>
      </c>
      <c r="C32" s="40">
        <v>68.5696</v>
      </c>
      <c r="D32" s="41">
        <f>C32*100</f>
        <v>6856.959999999999</v>
      </c>
      <c r="E32" s="42">
        <f>D32*70/100</f>
        <v>4799.871999999999</v>
      </c>
      <c r="F32" s="40">
        <v>57.6598</v>
      </c>
      <c r="G32" s="41">
        <v>4330.08</v>
      </c>
      <c r="H32" s="41">
        <v>3022.31</v>
      </c>
    </row>
    <row r="33" spans="1:8" ht="12">
      <c r="A33" s="50" t="s">
        <v>169</v>
      </c>
      <c r="B33" s="39">
        <v>0</v>
      </c>
      <c r="C33" s="40">
        <v>0</v>
      </c>
      <c r="D33" s="41">
        <v>0</v>
      </c>
      <c r="E33" s="42">
        <v>0</v>
      </c>
      <c r="F33" s="40">
        <v>3.3116</v>
      </c>
      <c r="G33" s="41">
        <v>251.53</v>
      </c>
      <c r="H33" s="41">
        <v>100.6</v>
      </c>
    </row>
    <row r="34" spans="1:8" s="4" customFormat="1" ht="11.25">
      <c r="A34" s="49" t="s">
        <v>226</v>
      </c>
      <c r="B34" s="36">
        <f>B32</f>
        <v>230</v>
      </c>
      <c r="C34" s="35">
        <f>C32</f>
        <v>68.5696</v>
      </c>
      <c r="D34" s="37">
        <f>D32</f>
        <v>6856.959999999999</v>
      </c>
      <c r="E34" s="38">
        <f>E32</f>
        <v>4799.871999999999</v>
      </c>
      <c r="F34" s="35">
        <f>SUM(F32:F33)</f>
        <v>60.971399999999996</v>
      </c>
      <c r="G34" s="37">
        <f>SUM(G32:G33)</f>
        <v>4581.61</v>
      </c>
      <c r="H34" s="37">
        <f>SUM(H32:H33)</f>
        <v>3122.91</v>
      </c>
    </row>
    <row r="35" spans="1:8" s="4" customFormat="1" ht="11.25">
      <c r="A35" s="49"/>
      <c r="B35" s="9"/>
      <c r="C35" s="13"/>
      <c r="D35" s="14"/>
      <c r="E35" s="29"/>
      <c r="F35" s="13"/>
      <c r="G35" s="14"/>
      <c r="H35" s="14"/>
    </row>
    <row r="36" spans="1:8" s="4" customFormat="1" ht="11.25">
      <c r="A36" s="49" t="s">
        <v>145</v>
      </c>
      <c r="B36" s="36">
        <v>54</v>
      </c>
      <c r="C36" s="35">
        <v>15.0401</v>
      </c>
      <c r="D36" s="37">
        <f>C36*120</f>
        <v>1804.8120000000001</v>
      </c>
      <c r="E36" s="38">
        <f>D36*70/100</f>
        <v>1263.3684</v>
      </c>
      <c r="F36" s="35">
        <v>9.885</v>
      </c>
      <c r="G36" s="37">
        <v>768.49</v>
      </c>
      <c r="H36" s="37">
        <v>537.95</v>
      </c>
    </row>
    <row r="37" spans="1:8" s="4" customFormat="1" ht="11.25">
      <c r="A37" s="49"/>
      <c r="B37" s="9"/>
      <c r="C37" s="13"/>
      <c r="D37" s="14"/>
      <c r="E37" s="29"/>
      <c r="F37" s="13"/>
      <c r="G37" s="14"/>
      <c r="H37" s="14"/>
    </row>
    <row r="38" spans="1:8" s="4" customFormat="1" ht="11.25">
      <c r="A38" s="49" t="s">
        <v>208</v>
      </c>
      <c r="B38" s="36">
        <v>311</v>
      </c>
      <c r="C38" s="35">
        <v>128.6606</v>
      </c>
      <c r="D38" s="37">
        <f>C38*130</f>
        <v>16725.877999999997</v>
      </c>
      <c r="E38" s="38">
        <f>D38*70/100</f>
        <v>11708.114599999997</v>
      </c>
      <c r="F38" s="35">
        <v>128.6173</v>
      </c>
      <c r="G38" s="37">
        <v>12681.18</v>
      </c>
      <c r="H38" s="37">
        <v>8876.94</v>
      </c>
    </row>
    <row r="39" spans="1:8" s="4" customFormat="1" ht="11.25">
      <c r="A39" s="49"/>
      <c r="B39" s="9"/>
      <c r="C39" s="13"/>
      <c r="D39" s="14"/>
      <c r="E39" s="29"/>
      <c r="F39" s="13"/>
      <c r="G39" s="14"/>
      <c r="H39" s="14"/>
    </row>
    <row r="40" spans="1:8" s="4" customFormat="1" ht="12">
      <c r="A40" s="50" t="s">
        <v>65</v>
      </c>
      <c r="B40" s="39">
        <v>91</v>
      </c>
      <c r="C40" s="40">
        <v>37.4309</v>
      </c>
      <c r="D40" s="41">
        <f>C40*130</f>
        <v>4866.017</v>
      </c>
      <c r="E40" s="42">
        <f>D40*70/100</f>
        <v>3406.2119000000002</v>
      </c>
      <c r="F40" s="40">
        <v>29.6447</v>
      </c>
      <c r="G40" s="41">
        <v>2162.82</v>
      </c>
      <c r="H40" s="41">
        <v>1513.84</v>
      </c>
    </row>
    <row r="41" spans="1:8" ht="12">
      <c r="A41" s="50" t="s">
        <v>258</v>
      </c>
      <c r="B41" s="39">
        <v>0</v>
      </c>
      <c r="C41" s="40">
        <v>0</v>
      </c>
      <c r="D41" s="41">
        <v>0</v>
      </c>
      <c r="E41" s="42">
        <v>0</v>
      </c>
      <c r="F41" s="40">
        <v>0.0387</v>
      </c>
      <c r="G41" s="41">
        <v>1.75</v>
      </c>
      <c r="H41" s="41">
        <v>0.67</v>
      </c>
    </row>
    <row r="42" spans="1:8" s="4" customFormat="1" ht="11.25">
      <c r="A42" s="49" t="s">
        <v>65</v>
      </c>
      <c r="B42" s="36">
        <f>SUM(B40:B41)</f>
        <v>91</v>
      </c>
      <c r="C42" s="35">
        <f aca="true" t="shared" si="5" ref="C42:H42">SUM(C40:C41)</f>
        <v>37.4309</v>
      </c>
      <c r="D42" s="37">
        <f t="shared" si="5"/>
        <v>4866.017</v>
      </c>
      <c r="E42" s="38">
        <f t="shared" si="5"/>
        <v>3406.2119000000002</v>
      </c>
      <c r="F42" s="35">
        <f t="shared" si="5"/>
        <v>29.6834</v>
      </c>
      <c r="G42" s="37">
        <f t="shared" si="5"/>
        <v>2164.57</v>
      </c>
      <c r="H42" s="37">
        <f t="shared" si="5"/>
        <v>1514.51</v>
      </c>
    </row>
    <row r="43" spans="1:8" s="4" customFormat="1" ht="11.25">
      <c r="A43" s="49"/>
      <c r="B43" s="9"/>
      <c r="C43" s="13"/>
      <c r="D43" s="14"/>
      <c r="E43" s="29"/>
      <c r="F43" s="13"/>
      <c r="G43" s="14"/>
      <c r="H43" s="14"/>
    </row>
    <row r="44" spans="1:8" ht="12">
      <c r="A44" s="50" t="s">
        <v>63</v>
      </c>
      <c r="B44" s="39">
        <v>981</v>
      </c>
      <c r="C44" s="40">
        <v>573.5418</v>
      </c>
      <c r="D44" s="41">
        <f>C44*130</f>
        <v>74560.434</v>
      </c>
      <c r="E44" s="42">
        <f>D44*70/100</f>
        <v>52192.3038</v>
      </c>
      <c r="F44" s="40">
        <v>552.2151</v>
      </c>
      <c r="G44" s="41">
        <v>58878.36</v>
      </c>
      <c r="H44" s="41">
        <v>41214.93</v>
      </c>
    </row>
    <row r="45" spans="1:8" ht="12">
      <c r="A45" s="50" t="s">
        <v>179</v>
      </c>
      <c r="B45" s="39">
        <v>0</v>
      </c>
      <c r="C45" s="40">
        <v>0</v>
      </c>
      <c r="D45" s="41">
        <v>0</v>
      </c>
      <c r="E45" s="42">
        <v>0</v>
      </c>
      <c r="F45" s="40">
        <v>0.2089</v>
      </c>
      <c r="G45" s="41">
        <v>27</v>
      </c>
      <c r="H45" s="41">
        <v>18.9</v>
      </c>
    </row>
    <row r="46" spans="1:8" s="4" customFormat="1" ht="11.25">
      <c r="A46" s="49" t="s">
        <v>228</v>
      </c>
      <c r="B46" s="36">
        <f>B44</f>
        <v>981</v>
      </c>
      <c r="C46" s="35">
        <f>C44</f>
        <v>573.5418</v>
      </c>
      <c r="D46" s="37">
        <f>D44</f>
        <v>74560.434</v>
      </c>
      <c r="E46" s="38">
        <f>E44</f>
        <v>52192.3038</v>
      </c>
      <c r="F46" s="35">
        <f>SUM(F44:F45)</f>
        <v>552.424</v>
      </c>
      <c r="G46" s="37">
        <f>SUM(G44:G45)</f>
        <v>58905.36</v>
      </c>
      <c r="H46" s="37">
        <f>SUM(H44:H45)</f>
        <v>41233.83</v>
      </c>
    </row>
    <row r="47" spans="1:8" s="4" customFormat="1" ht="11.25">
      <c r="A47" s="49"/>
      <c r="B47" s="9"/>
      <c r="C47" s="13"/>
      <c r="D47" s="14"/>
      <c r="E47" s="29"/>
      <c r="F47" s="13"/>
      <c r="G47" s="14"/>
      <c r="H47" s="14"/>
    </row>
    <row r="48" spans="1:8" ht="12">
      <c r="A48" s="50" t="s">
        <v>67</v>
      </c>
      <c r="B48" s="39">
        <v>656</v>
      </c>
      <c r="C48" s="40">
        <v>273.2515</v>
      </c>
      <c r="D48" s="41">
        <f>C48*130</f>
        <v>35522.695</v>
      </c>
      <c r="E48" s="42">
        <f>D48*70/100</f>
        <v>24865.8865</v>
      </c>
      <c r="F48" s="40">
        <v>251.2477</v>
      </c>
      <c r="G48" s="41">
        <v>18710.41</v>
      </c>
      <c r="H48" s="41">
        <v>13097.43</v>
      </c>
    </row>
    <row r="49" spans="1:8" ht="12">
      <c r="A49" s="50" t="s">
        <v>193</v>
      </c>
      <c r="B49" s="39">
        <v>0</v>
      </c>
      <c r="C49" s="40">
        <v>0</v>
      </c>
      <c r="D49" s="41">
        <v>0</v>
      </c>
      <c r="E49" s="42">
        <v>0</v>
      </c>
      <c r="F49" s="40">
        <v>0.6141</v>
      </c>
      <c r="G49" s="41">
        <v>33.05</v>
      </c>
      <c r="H49" s="41">
        <v>10.17</v>
      </c>
    </row>
    <row r="50" spans="1:8" s="4" customFormat="1" ht="11.25">
      <c r="A50" s="49" t="s">
        <v>230</v>
      </c>
      <c r="B50" s="36">
        <f>B48</f>
        <v>656</v>
      </c>
      <c r="C50" s="35">
        <f>C48</f>
        <v>273.2515</v>
      </c>
      <c r="D50" s="37">
        <f>D48</f>
        <v>35522.695</v>
      </c>
      <c r="E50" s="38">
        <f>E48</f>
        <v>24865.8865</v>
      </c>
      <c r="F50" s="35">
        <f>SUM(F48:F49)</f>
        <v>251.86180000000002</v>
      </c>
      <c r="G50" s="37">
        <f>SUM(G48:G49)</f>
        <v>18743.46</v>
      </c>
      <c r="H50" s="37">
        <f>SUM(H48:H49)</f>
        <v>13107.6</v>
      </c>
    </row>
    <row r="51" spans="1:8" s="4" customFormat="1" ht="11.25">
      <c r="A51" s="49"/>
      <c r="B51" s="9"/>
      <c r="C51" s="13"/>
      <c r="D51" s="14"/>
      <c r="E51" s="29"/>
      <c r="F51" s="13"/>
      <c r="G51" s="14"/>
      <c r="H51" s="14"/>
    </row>
    <row r="52" spans="1:8" s="4" customFormat="1" ht="11.25">
      <c r="A52" s="49" t="s">
        <v>146</v>
      </c>
      <c r="B52" s="36">
        <v>20</v>
      </c>
      <c r="C52" s="35">
        <v>3.3087</v>
      </c>
      <c r="D52" s="37">
        <f>C52*130</f>
        <v>430.131</v>
      </c>
      <c r="E52" s="38">
        <f>D52*70/100</f>
        <v>301.0917</v>
      </c>
      <c r="F52" s="35">
        <v>2.116</v>
      </c>
      <c r="G52" s="37">
        <v>215.06</v>
      </c>
      <c r="H52" s="37">
        <f>G52*70/100</f>
        <v>150.542</v>
      </c>
    </row>
    <row r="53" spans="1:8" s="4" customFormat="1" ht="11.25">
      <c r="A53" s="49"/>
      <c r="B53" s="9"/>
      <c r="C53" s="13"/>
      <c r="D53" s="14"/>
      <c r="E53" s="29"/>
      <c r="F53" s="13"/>
      <c r="G53" s="14"/>
      <c r="H53" s="14"/>
    </row>
    <row r="54" spans="1:8" ht="12">
      <c r="A54" s="50" t="s">
        <v>62</v>
      </c>
      <c r="B54" s="39">
        <v>1012</v>
      </c>
      <c r="C54" s="40">
        <v>402.7733</v>
      </c>
      <c r="D54" s="41">
        <f>C54*130</f>
        <v>52360.529</v>
      </c>
      <c r="E54" s="42">
        <f>D54*70/100</f>
        <v>36652.3703</v>
      </c>
      <c r="F54" s="40">
        <v>375.9773</v>
      </c>
      <c r="G54" s="41">
        <v>33215.09</v>
      </c>
      <c r="H54" s="41">
        <v>23251.08</v>
      </c>
    </row>
    <row r="55" spans="1:8" ht="12">
      <c r="A55" s="50" t="s">
        <v>174</v>
      </c>
      <c r="B55" s="39">
        <v>0</v>
      </c>
      <c r="C55" s="40">
        <v>0</v>
      </c>
      <c r="D55" s="41">
        <v>0</v>
      </c>
      <c r="E55" s="42">
        <v>0</v>
      </c>
      <c r="F55" s="40">
        <v>0.8258</v>
      </c>
      <c r="G55" s="41">
        <v>93.35</v>
      </c>
      <c r="H55" s="41">
        <v>65.33</v>
      </c>
    </row>
    <row r="56" spans="1:8" s="4" customFormat="1" ht="11.25">
      <c r="A56" s="49" t="s">
        <v>232</v>
      </c>
      <c r="B56" s="36">
        <f>B54</f>
        <v>1012</v>
      </c>
      <c r="C56" s="35">
        <f>C54</f>
        <v>402.7733</v>
      </c>
      <c r="D56" s="37">
        <f>D54</f>
        <v>52360.529</v>
      </c>
      <c r="E56" s="38">
        <f>E54</f>
        <v>36652.3703</v>
      </c>
      <c r="F56" s="35">
        <f>SUM(F54:F55)</f>
        <v>376.80310000000003</v>
      </c>
      <c r="G56" s="37">
        <f>SUM(G54:G55)</f>
        <v>33308.439999999995</v>
      </c>
      <c r="H56" s="37">
        <f>SUM(H54:H55)</f>
        <v>23316.410000000003</v>
      </c>
    </row>
    <row r="57" spans="1:8" s="4" customFormat="1" ht="11.25">
      <c r="A57" s="49"/>
      <c r="B57" s="9"/>
      <c r="C57" s="13"/>
      <c r="D57" s="14"/>
      <c r="E57" s="29"/>
      <c r="F57" s="13"/>
      <c r="G57" s="14"/>
      <c r="H57" s="14"/>
    </row>
    <row r="58" spans="1:8" s="4" customFormat="1" ht="11.25">
      <c r="A58" s="49" t="s">
        <v>66</v>
      </c>
      <c r="B58" s="36">
        <v>2</v>
      </c>
      <c r="C58" s="35">
        <v>0.2201</v>
      </c>
      <c r="D58" s="37">
        <f>C58*130</f>
        <v>28.613</v>
      </c>
      <c r="E58" s="38">
        <f>D58*70/100</f>
        <v>20.0291</v>
      </c>
      <c r="F58" s="35">
        <v>0.2</v>
      </c>
      <c r="G58" s="37">
        <v>26</v>
      </c>
      <c r="H58" s="37">
        <v>18.2</v>
      </c>
    </row>
    <row r="59" spans="1:8" s="4" customFormat="1" ht="11.25">
      <c r="A59" s="49"/>
      <c r="B59" s="9"/>
      <c r="C59" s="13"/>
      <c r="D59" s="14"/>
      <c r="E59" s="29"/>
      <c r="F59" s="13"/>
      <c r="G59" s="14"/>
      <c r="H59" s="14"/>
    </row>
    <row r="60" spans="1:8" ht="12">
      <c r="A60" s="50" t="s">
        <v>64</v>
      </c>
      <c r="B60" s="39">
        <v>617</v>
      </c>
      <c r="C60" s="40">
        <v>348.1169</v>
      </c>
      <c r="D60" s="41">
        <f>C60*120</f>
        <v>41774.028</v>
      </c>
      <c r="E60" s="42">
        <f>D60*70/100</f>
        <v>29241.8196</v>
      </c>
      <c r="F60" s="40">
        <v>297.8778</v>
      </c>
      <c r="G60" s="41">
        <v>19909.83</v>
      </c>
      <c r="H60" s="41">
        <v>13925.09</v>
      </c>
    </row>
    <row r="61" spans="1:8" ht="12">
      <c r="A61" s="50" t="s">
        <v>289</v>
      </c>
      <c r="B61" s="39"/>
      <c r="C61" s="40">
        <v>0</v>
      </c>
      <c r="D61" s="41">
        <v>0</v>
      </c>
      <c r="E61" s="42">
        <v>0</v>
      </c>
      <c r="F61" s="40">
        <v>4.6043</v>
      </c>
      <c r="G61" s="41">
        <v>383.72</v>
      </c>
      <c r="H61" s="41">
        <v>268.61</v>
      </c>
    </row>
    <row r="62" spans="1:8" ht="12">
      <c r="A62" s="50" t="s">
        <v>206</v>
      </c>
      <c r="B62" s="39">
        <v>0</v>
      </c>
      <c r="C62" s="40">
        <v>0</v>
      </c>
      <c r="D62" s="41">
        <v>0</v>
      </c>
      <c r="E62" s="42">
        <v>0</v>
      </c>
      <c r="F62" s="40">
        <v>4.993</v>
      </c>
      <c r="G62" s="41">
        <v>341.06</v>
      </c>
      <c r="H62" s="41">
        <v>238.75</v>
      </c>
    </row>
    <row r="63" spans="1:8" ht="12">
      <c r="A63" s="50" t="s">
        <v>207</v>
      </c>
      <c r="B63" s="39">
        <v>0</v>
      </c>
      <c r="C63" s="40">
        <v>0</v>
      </c>
      <c r="D63" s="41">
        <v>0</v>
      </c>
      <c r="E63" s="42">
        <v>0</v>
      </c>
      <c r="F63" s="40">
        <v>2.6386</v>
      </c>
      <c r="G63" s="41">
        <v>243.25</v>
      </c>
      <c r="H63" s="41">
        <v>170.27</v>
      </c>
    </row>
    <row r="64" spans="1:8" s="4" customFormat="1" ht="11.25">
      <c r="A64" s="49" t="s">
        <v>247</v>
      </c>
      <c r="B64" s="36">
        <f>B60</f>
        <v>617</v>
      </c>
      <c r="C64" s="35">
        <f>C60</f>
        <v>348.1169</v>
      </c>
      <c r="D64" s="37">
        <f>D60</f>
        <v>41774.028</v>
      </c>
      <c r="E64" s="38">
        <f>E60</f>
        <v>29241.8196</v>
      </c>
      <c r="F64" s="35">
        <f>SUM(F60:F63)</f>
        <v>310.1137</v>
      </c>
      <c r="G64" s="37">
        <f>SUM(G60:G63)</f>
        <v>20877.860000000004</v>
      </c>
      <c r="H64" s="37">
        <f>SUM(H60:H63)</f>
        <v>14602.720000000001</v>
      </c>
    </row>
    <row r="65" spans="1:8" s="4" customFormat="1" ht="11.25">
      <c r="A65" s="49"/>
      <c r="B65" s="36"/>
      <c r="C65" s="35"/>
      <c r="D65" s="37"/>
      <c r="E65" s="38"/>
      <c r="F65" s="13"/>
      <c r="G65" s="14"/>
      <c r="H65" s="14"/>
    </row>
    <row r="66" spans="1:8" ht="12">
      <c r="A66" s="50" t="s">
        <v>172</v>
      </c>
      <c r="B66" s="39">
        <v>442</v>
      </c>
      <c r="C66" s="40">
        <v>163.2644</v>
      </c>
      <c r="D66" s="41">
        <f>C66*110</f>
        <v>17959.084</v>
      </c>
      <c r="E66" s="42">
        <f>D66*70/100</f>
        <v>12571.358799999998</v>
      </c>
      <c r="F66" s="21">
        <v>147.4371</v>
      </c>
      <c r="G66" s="22">
        <v>9531.43</v>
      </c>
      <c r="H66" s="22">
        <v>6652.23</v>
      </c>
    </row>
    <row r="67" spans="1:8" ht="12">
      <c r="A67" s="50" t="s">
        <v>284</v>
      </c>
      <c r="B67" s="1">
        <v>0</v>
      </c>
      <c r="C67" s="1">
        <v>0</v>
      </c>
      <c r="D67" s="1">
        <v>0</v>
      </c>
      <c r="E67" s="57">
        <v>0</v>
      </c>
      <c r="F67" s="40">
        <v>1.9237</v>
      </c>
      <c r="G67" s="41">
        <v>144.2</v>
      </c>
      <c r="H67" s="41">
        <v>100.95</v>
      </c>
    </row>
    <row r="68" spans="1:8" s="4" customFormat="1" ht="11.25">
      <c r="A68" s="49" t="s">
        <v>172</v>
      </c>
      <c r="B68" s="36">
        <v>442</v>
      </c>
      <c r="C68" s="35">
        <v>163.2644</v>
      </c>
      <c r="D68" s="37">
        <f>C68*110</f>
        <v>17959.084</v>
      </c>
      <c r="E68" s="38">
        <f>D68*70/100</f>
        <v>12571.358799999998</v>
      </c>
      <c r="F68" s="35">
        <f>SUM(F66:F67)</f>
        <v>149.36079999999998</v>
      </c>
      <c r="G68" s="37">
        <f>SUM(G66:G67)</f>
        <v>9675.630000000001</v>
      </c>
      <c r="H68" s="37">
        <f>SUM(H66:H67)</f>
        <v>6753.179999999999</v>
      </c>
    </row>
    <row r="69" spans="1:8" s="4" customFormat="1" ht="11.25">
      <c r="A69" s="49"/>
      <c r="B69" s="9"/>
      <c r="C69" s="13"/>
      <c r="D69" s="14"/>
      <c r="E69" s="29"/>
      <c r="G69" s="14"/>
      <c r="H69" s="14"/>
    </row>
    <row r="70" spans="1:8" ht="12">
      <c r="A70" s="50" t="s">
        <v>57</v>
      </c>
      <c r="B70" s="39">
        <v>875</v>
      </c>
      <c r="C70" s="40">
        <v>420.4273</v>
      </c>
      <c r="D70" s="41">
        <f>C70*140</f>
        <v>58859.822</v>
      </c>
      <c r="E70" s="42">
        <f>D70*70/100</f>
        <v>41201.8754</v>
      </c>
      <c r="F70" s="40">
        <v>324.8974</v>
      </c>
      <c r="G70" s="41">
        <v>31719.73</v>
      </c>
      <c r="H70" s="41">
        <v>22201.27</v>
      </c>
    </row>
    <row r="71" spans="1:8" ht="12">
      <c r="A71" s="50" t="s">
        <v>286</v>
      </c>
      <c r="B71" s="39"/>
      <c r="C71" s="40">
        <v>0</v>
      </c>
      <c r="D71" s="41">
        <v>0</v>
      </c>
      <c r="E71" s="42">
        <v>0</v>
      </c>
      <c r="F71" s="40">
        <v>20.8065</v>
      </c>
      <c r="G71" s="41">
        <v>2513.44</v>
      </c>
      <c r="H71" s="41">
        <v>1759.44</v>
      </c>
    </row>
    <row r="72" spans="1:8" ht="12">
      <c r="A72" s="50" t="s">
        <v>171</v>
      </c>
      <c r="B72" s="39">
        <v>0</v>
      </c>
      <c r="C72" s="40">
        <v>0</v>
      </c>
      <c r="D72" s="41">
        <v>0</v>
      </c>
      <c r="E72" s="42">
        <v>0</v>
      </c>
      <c r="F72" s="40">
        <v>47.7416</v>
      </c>
      <c r="G72" s="41">
        <v>4793.34</v>
      </c>
      <c r="H72" s="41">
        <v>3354.44</v>
      </c>
    </row>
    <row r="73" spans="1:8" s="4" customFormat="1" ht="11.25">
      <c r="A73" s="49" t="s">
        <v>234</v>
      </c>
      <c r="B73" s="36">
        <f>B70</f>
        <v>875</v>
      </c>
      <c r="C73" s="35">
        <f>C70</f>
        <v>420.4273</v>
      </c>
      <c r="D73" s="37">
        <f>D70</f>
        <v>58859.822</v>
      </c>
      <c r="E73" s="38">
        <f>E70</f>
        <v>41201.8754</v>
      </c>
      <c r="F73" s="35">
        <f>SUM(F70:F72)</f>
        <v>393.4455</v>
      </c>
      <c r="G73" s="37">
        <f>SUM(G70:G72)</f>
        <v>39026.509999999995</v>
      </c>
      <c r="H73" s="37">
        <f>SUM(H70:H72)</f>
        <v>27315.149999999998</v>
      </c>
    </row>
    <row r="74" spans="1:8" s="4" customFormat="1" ht="11.25">
      <c r="A74" s="49"/>
      <c r="B74" s="9"/>
      <c r="C74" s="13"/>
      <c r="D74" s="14"/>
      <c r="E74" s="29"/>
      <c r="F74" s="13"/>
      <c r="G74" s="14"/>
      <c r="H74" s="14"/>
    </row>
    <row r="75" spans="1:8" s="4" customFormat="1" ht="11.25">
      <c r="A75" s="49" t="s">
        <v>58</v>
      </c>
      <c r="B75" s="36">
        <v>3</v>
      </c>
      <c r="C75" s="35">
        <v>0.8725</v>
      </c>
      <c r="D75" s="37">
        <f>C75*110</f>
        <v>95.97500000000001</v>
      </c>
      <c r="E75" s="38">
        <f>D75*70/100</f>
        <v>67.1825</v>
      </c>
      <c r="F75" s="35">
        <v>0.7725</v>
      </c>
      <c r="G75" s="37">
        <v>49.72</v>
      </c>
      <c r="H75" s="37">
        <f>G75*70/100</f>
        <v>34.804</v>
      </c>
    </row>
    <row r="76" spans="1:8" s="4" customFormat="1" ht="11.25">
      <c r="A76" s="49"/>
      <c r="B76" s="9"/>
      <c r="C76" s="13"/>
      <c r="D76" s="14"/>
      <c r="E76" s="29"/>
      <c r="F76" s="13"/>
      <c r="G76" s="14"/>
      <c r="H76" s="14"/>
    </row>
    <row r="77" spans="1:8" ht="12">
      <c r="A77" s="50" t="s">
        <v>59</v>
      </c>
      <c r="B77" s="39">
        <v>491</v>
      </c>
      <c r="C77" s="40">
        <v>196.8374</v>
      </c>
      <c r="D77" s="41">
        <f>C77*130</f>
        <v>25588.862</v>
      </c>
      <c r="E77" s="42">
        <f>D77*70/100</f>
        <v>17912.203400000002</v>
      </c>
      <c r="F77" s="40">
        <v>178.853</v>
      </c>
      <c r="G77" s="41">
        <v>15225.55</v>
      </c>
      <c r="H77" s="41">
        <v>10637.83</v>
      </c>
    </row>
    <row r="78" spans="1:8" ht="12">
      <c r="A78" s="50" t="s">
        <v>288</v>
      </c>
      <c r="B78" s="39"/>
      <c r="C78" s="40">
        <v>0</v>
      </c>
      <c r="D78" s="41">
        <v>0</v>
      </c>
      <c r="E78" s="42">
        <v>0</v>
      </c>
      <c r="F78" s="40">
        <v>0.93</v>
      </c>
      <c r="G78" s="41">
        <v>71.95</v>
      </c>
      <c r="H78" s="41">
        <v>50.37</v>
      </c>
    </row>
    <row r="79" spans="1:8" ht="12">
      <c r="A79" s="50" t="s">
        <v>173</v>
      </c>
      <c r="B79" s="39">
        <v>0</v>
      </c>
      <c r="C79" s="40">
        <v>0</v>
      </c>
      <c r="D79" s="41">
        <v>0</v>
      </c>
      <c r="E79" s="42">
        <v>0</v>
      </c>
      <c r="F79" s="40">
        <v>8.7599</v>
      </c>
      <c r="G79" s="41">
        <v>781.84</v>
      </c>
      <c r="H79" s="41">
        <v>546.95</v>
      </c>
    </row>
    <row r="80" spans="1:8" s="4" customFormat="1" ht="11.25">
      <c r="A80" s="49" t="s">
        <v>237</v>
      </c>
      <c r="B80" s="36">
        <f>B77</f>
        <v>491</v>
      </c>
      <c r="C80" s="35">
        <f>C77</f>
        <v>196.8374</v>
      </c>
      <c r="D80" s="37">
        <f>D77</f>
        <v>25588.862</v>
      </c>
      <c r="E80" s="38">
        <f>E77</f>
        <v>17912.203400000002</v>
      </c>
      <c r="F80" s="35">
        <f>SUM(F77:F79)</f>
        <v>188.5429</v>
      </c>
      <c r="G80" s="37">
        <f>SUM(G77:G79)</f>
        <v>16079.34</v>
      </c>
      <c r="H80" s="37">
        <f>SUM(H77:H79)</f>
        <v>11235.150000000001</v>
      </c>
    </row>
    <row r="81" spans="1:8" s="4" customFormat="1" ht="11.25">
      <c r="A81" s="49"/>
      <c r="B81" s="9"/>
      <c r="C81" s="13"/>
      <c r="D81" s="14"/>
      <c r="E81" s="29"/>
      <c r="F81" s="13"/>
      <c r="G81" s="14"/>
      <c r="H81" s="14"/>
    </row>
    <row r="82" spans="1:8" ht="12">
      <c r="A82" s="50" t="s">
        <v>61</v>
      </c>
      <c r="B82" s="39">
        <v>48</v>
      </c>
      <c r="C82" s="40">
        <v>16.0333</v>
      </c>
      <c r="D82" s="41">
        <f>C82*60</f>
        <v>961.998</v>
      </c>
      <c r="E82" s="42">
        <f>D82*70/100</f>
        <v>673.3986</v>
      </c>
      <c r="F82" s="40">
        <v>12.3391</v>
      </c>
      <c r="G82" s="41">
        <v>475.24</v>
      </c>
      <c r="H82" s="41">
        <v>330.46</v>
      </c>
    </row>
    <row r="83" spans="1:8" ht="12">
      <c r="A83" s="50" t="s">
        <v>201</v>
      </c>
      <c r="B83" s="39">
        <v>0</v>
      </c>
      <c r="C83" s="40">
        <v>0</v>
      </c>
      <c r="D83" s="41">
        <v>0</v>
      </c>
      <c r="E83" s="42">
        <v>0</v>
      </c>
      <c r="F83" s="40">
        <v>0.1677</v>
      </c>
      <c r="G83" s="41">
        <v>10</v>
      </c>
      <c r="H83" s="41">
        <v>6.67</v>
      </c>
    </row>
    <row r="84" spans="1:8" ht="12">
      <c r="A84" s="50" t="s">
        <v>274</v>
      </c>
      <c r="B84" s="39">
        <v>0</v>
      </c>
      <c r="C84" s="40">
        <v>0</v>
      </c>
      <c r="D84" s="41">
        <v>0</v>
      </c>
      <c r="E84" s="42">
        <v>0</v>
      </c>
      <c r="F84" s="40">
        <v>1.0916</v>
      </c>
      <c r="G84" s="41">
        <v>53.21</v>
      </c>
      <c r="H84" s="41">
        <v>44.34</v>
      </c>
    </row>
    <row r="85" spans="1:8" s="4" customFormat="1" ht="11.25">
      <c r="A85" s="49" t="s">
        <v>238</v>
      </c>
      <c r="B85" s="36">
        <f>B82</f>
        <v>48</v>
      </c>
      <c r="C85" s="35">
        <f>C82</f>
        <v>16.0333</v>
      </c>
      <c r="D85" s="37">
        <f>D82</f>
        <v>961.998</v>
      </c>
      <c r="E85" s="38">
        <f>E82</f>
        <v>673.3986</v>
      </c>
      <c r="F85" s="35">
        <f>SUM(F82:F84)</f>
        <v>13.5984</v>
      </c>
      <c r="G85" s="37">
        <f>SUM(G82:G84)</f>
        <v>538.45</v>
      </c>
      <c r="H85" s="37">
        <f>SUM(H82:H84)</f>
        <v>381.47</v>
      </c>
    </row>
    <row r="86" spans="1:8" s="4" customFormat="1" ht="11.25">
      <c r="A86" s="49"/>
      <c r="B86" s="9"/>
      <c r="C86" s="13"/>
      <c r="D86" s="14"/>
      <c r="E86" s="29"/>
      <c r="F86" s="13"/>
      <c r="G86" s="14"/>
      <c r="H86" s="14"/>
    </row>
    <row r="87" spans="1:8" s="4" customFormat="1" ht="11.25">
      <c r="A87" s="49" t="s">
        <v>240</v>
      </c>
      <c r="B87" s="36">
        <v>772</v>
      </c>
      <c r="C87" s="35">
        <v>265.3831</v>
      </c>
      <c r="D87" s="37">
        <f>C87*140</f>
        <v>37153.634000000005</v>
      </c>
      <c r="E87" s="38">
        <f>D87*70/100</f>
        <v>26007.543800000003</v>
      </c>
      <c r="F87" s="35">
        <v>272.5872</v>
      </c>
      <c r="G87" s="37">
        <v>28893.52</v>
      </c>
      <c r="H87" s="37">
        <v>20225.38</v>
      </c>
    </row>
    <row r="88" spans="1:8" s="4" customFormat="1" ht="11.25">
      <c r="A88" s="49"/>
      <c r="B88" s="9"/>
      <c r="C88" s="13"/>
      <c r="D88" s="14"/>
      <c r="E88" s="29"/>
      <c r="F88" s="13"/>
      <c r="G88" s="14"/>
      <c r="H88" s="14"/>
    </row>
    <row r="89" spans="1:8" s="4" customFormat="1" ht="11.25">
      <c r="A89" s="49" t="s">
        <v>68</v>
      </c>
      <c r="B89" s="36">
        <v>86</v>
      </c>
      <c r="C89" s="35">
        <v>16.5306</v>
      </c>
      <c r="D89" s="37">
        <f>C89*140</f>
        <v>2314.284</v>
      </c>
      <c r="E89" s="38">
        <f>D89*70/100</f>
        <v>1619.9988</v>
      </c>
      <c r="F89" s="35">
        <v>14.4453</v>
      </c>
      <c r="G89" s="37">
        <v>1846.62</v>
      </c>
      <c r="H89" s="37">
        <v>1292.65</v>
      </c>
    </row>
    <row r="90" spans="1:8" s="4" customFormat="1" ht="11.25">
      <c r="A90" s="49"/>
      <c r="B90" s="9"/>
      <c r="C90" s="13"/>
      <c r="D90" s="14"/>
      <c r="E90" s="29"/>
      <c r="F90" s="13"/>
      <c r="G90" s="14"/>
      <c r="H90" s="14"/>
    </row>
    <row r="91" spans="1:8" s="4" customFormat="1" ht="11.25">
      <c r="A91" s="49" t="s">
        <v>72</v>
      </c>
      <c r="B91" s="36">
        <v>42</v>
      </c>
      <c r="C91" s="35">
        <v>16.4951</v>
      </c>
      <c r="D91" s="37">
        <f aca="true" t="shared" si="6" ref="D91:D105">C91*125</f>
        <v>2061.8875000000003</v>
      </c>
      <c r="E91" s="38">
        <f aca="true" t="shared" si="7" ref="E91:E105">D91*70/100</f>
        <v>1443.3212500000002</v>
      </c>
      <c r="F91" s="35">
        <v>13.4983</v>
      </c>
      <c r="G91" s="37">
        <v>987.04</v>
      </c>
      <c r="H91" s="37">
        <v>680.92</v>
      </c>
    </row>
    <row r="92" spans="1:8" s="4" customFormat="1" ht="11.25">
      <c r="A92" s="49"/>
      <c r="B92" s="9"/>
      <c r="C92" s="13"/>
      <c r="D92" s="14"/>
      <c r="E92" s="29"/>
      <c r="F92" s="13"/>
      <c r="G92" s="14"/>
      <c r="H92" s="14"/>
    </row>
    <row r="93" spans="1:8" s="4" customFormat="1" ht="11.25">
      <c r="A93" s="49" t="s">
        <v>98</v>
      </c>
      <c r="B93" s="36">
        <v>3</v>
      </c>
      <c r="C93" s="35">
        <v>0.7816</v>
      </c>
      <c r="D93" s="37">
        <f t="shared" si="6"/>
        <v>97.69999999999999</v>
      </c>
      <c r="E93" s="38">
        <f t="shared" si="7"/>
        <v>68.38999999999999</v>
      </c>
      <c r="F93" s="35">
        <v>0</v>
      </c>
      <c r="G93" s="35">
        <v>0</v>
      </c>
      <c r="H93" s="35">
        <f>G93*70/100</f>
        <v>0</v>
      </c>
    </row>
    <row r="94" spans="1:8" s="4" customFormat="1" ht="11.25">
      <c r="A94" s="49"/>
      <c r="B94" s="9"/>
      <c r="C94" s="13"/>
      <c r="D94" s="14"/>
      <c r="E94" s="29"/>
      <c r="F94" s="13"/>
      <c r="G94" s="13"/>
      <c r="H94" s="13"/>
    </row>
    <row r="95" spans="1:8" s="4" customFormat="1" ht="11.25">
      <c r="A95" s="49" t="s">
        <v>71</v>
      </c>
      <c r="B95" s="36">
        <v>20</v>
      </c>
      <c r="C95" s="35">
        <v>18.6658</v>
      </c>
      <c r="D95" s="37">
        <f t="shared" si="6"/>
        <v>2333.225</v>
      </c>
      <c r="E95" s="38">
        <f t="shared" si="7"/>
        <v>1633.2575</v>
      </c>
      <c r="F95" s="35">
        <v>17.1486</v>
      </c>
      <c r="G95" s="37">
        <v>1114.59</v>
      </c>
      <c r="H95" s="37">
        <v>780.21</v>
      </c>
    </row>
    <row r="96" spans="1:8" s="4" customFormat="1" ht="11.25">
      <c r="A96" s="49"/>
      <c r="B96" s="9"/>
      <c r="C96" s="13"/>
      <c r="D96" s="14"/>
      <c r="E96" s="29"/>
      <c r="F96" s="13"/>
      <c r="G96" s="14"/>
      <c r="H96" s="14"/>
    </row>
    <row r="97" spans="1:8" s="4" customFormat="1" ht="11.25">
      <c r="A97" s="49" t="s">
        <v>73</v>
      </c>
      <c r="B97" s="36">
        <v>1</v>
      </c>
      <c r="C97" s="35">
        <v>0.12</v>
      </c>
      <c r="D97" s="37">
        <f t="shared" si="6"/>
        <v>15</v>
      </c>
      <c r="E97" s="38">
        <f t="shared" si="7"/>
        <v>10.5</v>
      </c>
      <c r="F97" s="35">
        <v>0.12</v>
      </c>
      <c r="G97" s="37">
        <v>7.69</v>
      </c>
      <c r="H97" s="37">
        <f>G97*70/100</f>
        <v>5.383000000000001</v>
      </c>
    </row>
    <row r="98" spans="1:8" s="4" customFormat="1" ht="11.25">
      <c r="A98" s="49"/>
      <c r="B98" s="9"/>
      <c r="C98" s="13"/>
      <c r="D98" s="14"/>
      <c r="E98" s="29"/>
      <c r="F98" s="13"/>
      <c r="G98" s="14"/>
      <c r="H98" s="14"/>
    </row>
    <row r="99" spans="1:8" s="4" customFormat="1" ht="11.25">
      <c r="A99" s="49" t="s">
        <v>100</v>
      </c>
      <c r="B99" s="36">
        <v>8</v>
      </c>
      <c r="C99" s="35">
        <v>2.8237</v>
      </c>
      <c r="D99" s="37">
        <f t="shared" si="6"/>
        <v>352.96250000000003</v>
      </c>
      <c r="E99" s="38">
        <f t="shared" si="7"/>
        <v>247.07375000000005</v>
      </c>
      <c r="F99" s="35">
        <v>2.5837</v>
      </c>
      <c r="G99" s="37">
        <v>169.1</v>
      </c>
      <c r="H99" s="37">
        <f>G99*70/100</f>
        <v>118.37</v>
      </c>
    </row>
    <row r="100" spans="1:8" s="4" customFormat="1" ht="11.25">
      <c r="A100" s="49"/>
      <c r="B100" s="9"/>
      <c r="C100" s="13"/>
      <c r="D100" s="14"/>
      <c r="E100" s="29"/>
      <c r="F100" s="13"/>
      <c r="G100" s="14"/>
      <c r="H100" s="14"/>
    </row>
    <row r="101" spans="1:8" s="4" customFormat="1" ht="11.25">
      <c r="A101" s="49" t="s">
        <v>75</v>
      </c>
      <c r="B101" s="36">
        <v>96</v>
      </c>
      <c r="C101" s="35">
        <v>60.6758</v>
      </c>
      <c r="D101" s="37">
        <f t="shared" si="6"/>
        <v>7584.475</v>
      </c>
      <c r="E101" s="38">
        <f t="shared" si="7"/>
        <v>5309.1325</v>
      </c>
      <c r="F101" s="35">
        <v>57.013</v>
      </c>
      <c r="G101" s="37">
        <v>3262.66</v>
      </c>
      <c r="H101" s="37">
        <v>2275.63</v>
      </c>
    </row>
    <row r="102" spans="1:8" s="4" customFormat="1" ht="11.25">
      <c r="A102" s="49"/>
      <c r="B102" s="9"/>
      <c r="C102" s="13"/>
      <c r="D102" s="14"/>
      <c r="E102" s="29"/>
      <c r="F102" s="13"/>
      <c r="G102" s="14"/>
      <c r="H102" s="14"/>
    </row>
    <row r="103" spans="1:8" s="4" customFormat="1" ht="11.25">
      <c r="A103" s="49" t="s">
        <v>70</v>
      </c>
      <c r="B103" s="36">
        <v>121</v>
      </c>
      <c r="C103" s="35">
        <v>65.6186</v>
      </c>
      <c r="D103" s="37">
        <f t="shared" si="6"/>
        <v>8202.325</v>
      </c>
      <c r="E103" s="38">
        <f t="shared" si="7"/>
        <v>5741.6275</v>
      </c>
      <c r="F103" s="35">
        <v>54.5812</v>
      </c>
      <c r="G103" s="37">
        <v>3874.61</v>
      </c>
      <c r="H103" s="37">
        <v>2703.83</v>
      </c>
    </row>
    <row r="104" spans="1:8" s="4" customFormat="1" ht="11.25">
      <c r="A104" s="49"/>
      <c r="B104" s="9"/>
      <c r="C104" s="13"/>
      <c r="D104" s="14"/>
      <c r="E104" s="29"/>
      <c r="F104" s="13"/>
      <c r="G104" s="14"/>
      <c r="H104" s="14"/>
    </row>
    <row r="105" spans="1:8" s="4" customFormat="1" ht="11.25">
      <c r="A105" s="49" t="s">
        <v>74</v>
      </c>
      <c r="B105" s="36">
        <v>3</v>
      </c>
      <c r="C105" s="35">
        <v>1.0302</v>
      </c>
      <c r="D105" s="37">
        <f t="shared" si="6"/>
        <v>128.775</v>
      </c>
      <c r="E105" s="38">
        <f t="shared" si="7"/>
        <v>90.1425</v>
      </c>
      <c r="F105" s="35">
        <v>0.0954</v>
      </c>
      <c r="G105" s="37">
        <v>4.06</v>
      </c>
      <c r="H105" s="37">
        <v>2.84</v>
      </c>
    </row>
    <row r="106" spans="1:8" s="4" customFormat="1" ht="11.25">
      <c r="A106" s="49"/>
      <c r="B106" s="9"/>
      <c r="C106" s="13"/>
      <c r="D106" s="14"/>
      <c r="E106" s="29"/>
      <c r="F106" s="13"/>
      <c r="G106" s="14"/>
      <c r="H106" s="14"/>
    </row>
    <row r="107" spans="1:8" ht="12">
      <c r="A107" s="50" t="s">
        <v>79</v>
      </c>
      <c r="B107" s="39">
        <v>121</v>
      </c>
      <c r="C107" s="40">
        <v>53.8762</v>
      </c>
      <c r="D107" s="41">
        <f>C107*100</f>
        <v>5387.62</v>
      </c>
      <c r="E107" s="42">
        <f>D107*70/100</f>
        <v>3771.334</v>
      </c>
      <c r="F107" s="40">
        <v>44.921</v>
      </c>
      <c r="G107" s="41">
        <v>2636.02</v>
      </c>
      <c r="H107" s="41">
        <f>G107*70/100</f>
        <v>1845.214</v>
      </c>
    </row>
    <row r="108" spans="1:8" ht="12">
      <c r="A108" s="50" t="s">
        <v>304</v>
      </c>
      <c r="B108" s="39"/>
      <c r="C108" s="40">
        <v>0</v>
      </c>
      <c r="D108" s="41">
        <v>0</v>
      </c>
      <c r="E108" s="42">
        <v>0</v>
      </c>
      <c r="F108" s="40">
        <v>1.5055</v>
      </c>
      <c r="G108" s="41">
        <v>105.12</v>
      </c>
      <c r="H108" s="41">
        <v>73.58</v>
      </c>
    </row>
    <row r="109" spans="1:8" ht="12">
      <c r="A109" s="50" t="s">
        <v>253</v>
      </c>
      <c r="B109" s="39">
        <v>0</v>
      </c>
      <c r="C109" s="40">
        <v>0</v>
      </c>
      <c r="D109" s="41">
        <v>0</v>
      </c>
      <c r="E109" s="42">
        <v>0</v>
      </c>
      <c r="F109" s="40">
        <v>0.2767</v>
      </c>
      <c r="G109" s="41">
        <v>20.7</v>
      </c>
      <c r="H109" s="41">
        <v>8.28</v>
      </c>
    </row>
    <row r="110" spans="1:8" s="4" customFormat="1" ht="11.25">
      <c r="A110" s="49" t="s">
        <v>241</v>
      </c>
      <c r="B110" s="36">
        <f>B107</f>
        <v>121</v>
      </c>
      <c r="C110" s="35">
        <f>C107</f>
        <v>53.8762</v>
      </c>
      <c r="D110" s="37">
        <f>D107</f>
        <v>5387.62</v>
      </c>
      <c r="E110" s="38">
        <f>E107</f>
        <v>3771.334</v>
      </c>
      <c r="F110" s="35">
        <f>SUM(F107:F109)</f>
        <v>46.703199999999995</v>
      </c>
      <c r="G110" s="37">
        <f>SUM(G107:G109)</f>
        <v>2761.8399999999997</v>
      </c>
      <c r="H110" s="37">
        <f>SUM(H107:H109)</f>
        <v>1927.0739999999998</v>
      </c>
    </row>
    <row r="111" spans="1:8" s="4" customFormat="1" ht="11.25">
      <c r="A111" s="49"/>
      <c r="B111" s="9"/>
      <c r="C111" s="13"/>
      <c r="D111" s="14"/>
      <c r="E111" s="29"/>
      <c r="F111" s="13"/>
      <c r="G111" s="14"/>
      <c r="H111" s="14"/>
    </row>
    <row r="112" spans="1:8" ht="12">
      <c r="A112" s="50" t="s">
        <v>77</v>
      </c>
      <c r="B112" s="39">
        <v>117</v>
      </c>
      <c r="C112" s="40">
        <v>52.062</v>
      </c>
      <c r="D112" s="41">
        <f>C112*110</f>
        <v>5726.82</v>
      </c>
      <c r="E112" s="42">
        <f>D112*70/100</f>
        <v>4008.7739999999994</v>
      </c>
      <c r="F112" s="40">
        <v>40.0332</v>
      </c>
      <c r="G112" s="41">
        <v>3007.16</v>
      </c>
      <c r="H112" s="41">
        <v>2105.02</v>
      </c>
    </row>
    <row r="113" spans="1:8" ht="12">
      <c r="A113" s="50" t="s">
        <v>291</v>
      </c>
      <c r="B113" s="39"/>
      <c r="C113" s="40">
        <v>0</v>
      </c>
      <c r="D113" s="41">
        <v>0</v>
      </c>
      <c r="E113" s="42">
        <v>0</v>
      </c>
      <c r="F113" s="40">
        <v>2.5879</v>
      </c>
      <c r="G113" s="41">
        <v>237.64</v>
      </c>
      <c r="H113" s="41">
        <v>166.35</v>
      </c>
    </row>
    <row r="114" spans="1:8" ht="12">
      <c r="A114" s="50" t="s">
        <v>197</v>
      </c>
      <c r="B114" s="39">
        <v>0</v>
      </c>
      <c r="C114" s="40">
        <v>0</v>
      </c>
      <c r="D114" s="41">
        <v>0</v>
      </c>
      <c r="E114" s="42">
        <v>0</v>
      </c>
      <c r="F114" s="40">
        <v>0.317</v>
      </c>
      <c r="G114" s="41">
        <v>31.35</v>
      </c>
      <c r="H114" s="41">
        <v>12.54</v>
      </c>
    </row>
    <row r="115" spans="1:8" ht="12">
      <c r="A115" s="50" t="s">
        <v>259</v>
      </c>
      <c r="B115" s="39">
        <v>0</v>
      </c>
      <c r="C115" s="40">
        <v>0</v>
      </c>
      <c r="D115" s="41">
        <v>0</v>
      </c>
      <c r="E115" s="42">
        <v>0</v>
      </c>
      <c r="F115" s="40">
        <v>0.1687</v>
      </c>
      <c r="G115" s="41">
        <v>18.03</v>
      </c>
      <c r="H115" s="41">
        <v>9.02</v>
      </c>
    </row>
    <row r="116" spans="1:8" s="4" customFormat="1" ht="11.25">
      <c r="A116" s="49" t="s">
        <v>252</v>
      </c>
      <c r="B116" s="36">
        <f>B112</f>
        <v>117</v>
      </c>
      <c r="C116" s="35">
        <f>C112</f>
        <v>52.062</v>
      </c>
      <c r="D116" s="37">
        <f>D112</f>
        <v>5726.82</v>
      </c>
      <c r="E116" s="38">
        <f>E112</f>
        <v>4008.7739999999994</v>
      </c>
      <c r="F116" s="35">
        <f>SUM(F112:F115)</f>
        <v>43.1068</v>
      </c>
      <c r="G116" s="37">
        <f>SUM(G112:G115)</f>
        <v>3294.18</v>
      </c>
      <c r="H116" s="37">
        <f>SUM(H112:H115)</f>
        <v>2292.93</v>
      </c>
    </row>
    <row r="117" spans="1:8" s="4" customFormat="1" ht="11.25">
      <c r="A117" s="49"/>
      <c r="B117" s="9"/>
      <c r="C117" s="13"/>
      <c r="D117" s="14"/>
      <c r="E117" s="29"/>
      <c r="F117" s="13"/>
      <c r="G117" s="14"/>
      <c r="H117" s="14"/>
    </row>
    <row r="118" spans="1:8" s="4" customFormat="1" ht="11.25">
      <c r="A118" s="49" t="s">
        <v>76</v>
      </c>
      <c r="B118" s="36">
        <v>62</v>
      </c>
      <c r="C118" s="35">
        <v>7.5926</v>
      </c>
      <c r="D118" s="37">
        <f>C118*125</f>
        <v>949.075</v>
      </c>
      <c r="E118" s="38">
        <f>D118*70/100</f>
        <v>664.3525</v>
      </c>
      <c r="F118" s="35">
        <v>2.7057</v>
      </c>
      <c r="G118" s="37">
        <v>162.28</v>
      </c>
      <c r="H118" s="37">
        <f>G118*70/100</f>
        <v>113.596</v>
      </c>
    </row>
    <row r="119" spans="1:8" s="4" customFormat="1" ht="11.25">
      <c r="A119" s="49"/>
      <c r="B119" s="36"/>
      <c r="C119" s="35"/>
      <c r="D119" s="37"/>
      <c r="E119" s="38"/>
      <c r="F119" s="35"/>
      <c r="G119" s="37"/>
      <c r="H119" s="37"/>
    </row>
    <row r="120" spans="1:8" ht="12">
      <c r="A120" s="50" t="s">
        <v>243</v>
      </c>
      <c r="B120" s="39"/>
      <c r="C120" s="40">
        <v>79.58</v>
      </c>
      <c r="D120" s="41">
        <f>C120*130</f>
        <v>10345.4</v>
      </c>
      <c r="E120" s="42">
        <f>D120*70/100</f>
        <v>7241.78</v>
      </c>
      <c r="F120" s="40">
        <v>61.4713</v>
      </c>
      <c r="G120" s="41">
        <v>5012.74</v>
      </c>
      <c r="H120" s="41">
        <v>3508.94</v>
      </c>
    </row>
    <row r="121" spans="1:8" ht="12">
      <c r="A121" s="50" t="s">
        <v>295</v>
      </c>
      <c r="B121" s="60"/>
      <c r="C121" s="40">
        <v>0</v>
      </c>
      <c r="D121" s="41">
        <v>0</v>
      </c>
      <c r="E121" s="42">
        <v>0</v>
      </c>
      <c r="F121" s="40">
        <v>1.2611</v>
      </c>
      <c r="G121" s="41">
        <v>80.21</v>
      </c>
      <c r="H121" s="41">
        <v>56.15</v>
      </c>
    </row>
    <row r="122" spans="1:8" s="4" customFormat="1" ht="11.25">
      <c r="A122" s="49" t="s">
        <v>243</v>
      </c>
      <c r="B122" s="36">
        <v>202</v>
      </c>
      <c r="C122" s="35">
        <f aca="true" t="shared" si="8" ref="C122:H122">SUM(C120:C121)</f>
        <v>79.58</v>
      </c>
      <c r="D122" s="37">
        <f t="shared" si="8"/>
        <v>10345.4</v>
      </c>
      <c r="E122" s="38">
        <f t="shared" si="8"/>
        <v>7241.78</v>
      </c>
      <c r="F122" s="35">
        <f t="shared" si="8"/>
        <v>62.7324</v>
      </c>
      <c r="G122" s="37">
        <f t="shared" si="8"/>
        <v>5092.95</v>
      </c>
      <c r="H122" s="37">
        <f t="shared" si="8"/>
        <v>3565.09</v>
      </c>
    </row>
    <row r="123" spans="1:8" s="4" customFormat="1" ht="11.25">
      <c r="A123" s="49"/>
      <c r="B123" s="9"/>
      <c r="C123" s="13"/>
      <c r="D123" s="14"/>
      <c r="E123" s="29"/>
      <c r="F123" s="13"/>
      <c r="G123" s="14"/>
      <c r="H123" s="14"/>
    </row>
    <row r="124" spans="1:8" ht="12">
      <c r="A124" s="50" t="s">
        <v>205</v>
      </c>
      <c r="B124" s="60"/>
      <c r="C124" s="40">
        <v>12.38</v>
      </c>
      <c r="D124" s="41">
        <f>C124*100</f>
        <v>1238</v>
      </c>
      <c r="E124" s="42">
        <f>D124*70/100</f>
        <v>866.6</v>
      </c>
      <c r="F124" s="40">
        <v>8.6446</v>
      </c>
      <c r="G124" s="41">
        <v>509.04</v>
      </c>
      <c r="H124" s="41">
        <v>356.33</v>
      </c>
    </row>
    <row r="125" spans="1:8" ht="12">
      <c r="A125" s="50" t="s">
        <v>298</v>
      </c>
      <c r="B125" s="60"/>
      <c r="C125" s="40">
        <v>0</v>
      </c>
      <c r="D125" s="41">
        <v>0</v>
      </c>
      <c r="E125" s="42">
        <v>0</v>
      </c>
      <c r="F125" s="40">
        <v>1.4388</v>
      </c>
      <c r="G125" s="41">
        <v>58.67</v>
      </c>
      <c r="H125" s="41">
        <v>41.07</v>
      </c>
    </row>
    <row r="126" spans="1:8" ht="12">
      <c r="A126" s="50" t="s">
        <v>300</v>
      </c>
      <c r="B126" s="60"/>
      <c r="C126" s="40">
        <v>0</v>
      </c>
      <c r="D126" s="41">
        <v>0</v>
      </c>
      <c r="E126" s="42">
        <v>0</v>
      </c>
      <c r="F126" s="40">
        <v>0.535</v>
      </c>
      <c r="G126" s="41">
        <v>22.9</v>
      </c>
      <c r="H126" s="41">
        <v>11.45</v>
      </c>
    </row>
    <row r="127" spans="1:8" s="4" customFormat="1" ht="11.25">
      <c r="A127" s="49" t="s">
        <v>205</v>
      </c>
      <c r="B127" s="36">
        <v>24</v>
      </c>
      <c r="C127" s="35">
        <f aca="true" t="shared" si="9" ref="C127:H127">SUM(C124:C126)</f>
        <v>12.38</v>
      </c>
      <c r="D127" s="37">
        <f t="shared" si="9"/>
        <v>1238</v>
      </c>
      <c r="E127" s="38">
        <f t="shared" si="9"/>
        <v>866.6</v>
      </c>
      <c r="F127" s="35">
        <f t="shared" si="9"/>
        <v>10.618400000000001</v>
      </c>
      <c r="G127" s="37">
        <f t="shared" si="9"/>
        <v>590.61</v>
      </c>
      <c r="H127" s="37">
        <f t="shared" si="9"/>
        <v>408.84999999999997</v>
      </c>
    </row>
    <row r="128" spans="1:8" s="4" customFormat="1" ht="11.25">
      <c r="A128" s="49"/>
      <c r="B128" s="9"/>
      <c r="C128" s="13"/>
      <c r="D128" s="14"/>
      <c r="E128" s="29"/>
      <c r="F128" s="13"/>
      <c r="G128" s="14"/>
      <c r="H128" s="14"/>
    </row>
    <row r="129" spans="1:8" ht="12">
      <c r="A129" s="50" t="s">
        <v>78</v>
      </c>
      <c r="B129" s="60"/>
      <c r="C129" s="40">
        <v>15.12</v>
      </c>
      <c r="D129" s="41">
        <f>C129*125</f>
        <v>1890</v>
      </c>
      <c r="E129" s="42">
        <f>D129*70/100</f>
        <v>1323</v>
      </c>
      <c r="F129" s="40">
        <v>12.291</v>
      </c>
      <c r="G129" s="41">
        <v>800.76</v>
      </c>
      <c r="H129" s="41">
        <v>560.55</v>
      </c>
    </row>
    <row r="130" spans="1:8" ht="12">
      <c r="A130" s="50" t="s">
        <v>296</v>
      </c>
      <c r="B130" s="60"/>
      <c r="C130" s="40">
        <v>0</v>
      </c>
      <c r="D130" s="41">
        <v>0</v>
      </c>
      <c r="E130" s="42">
        <v>0</v>
      </c>
      <c r="F130" s="40">
        <v>0.9499</v>
      </c>
      <c r="G130" s="41">
        <v>71.75</v>
      </c>
      <c r="H130" s="41">
        <v>50.23</v>
      </c>
    </row>
    <row r="131" spans="1:8" s="4" customFormat="1" ht="11.25">
      <c r="A131" s="49" t="s">
        <v>78</v>
      </c>
      <c r="B131" s="36">
        <v>48</v>
      </c>
      <c r="C131" s="35">
        <f aca="true" t="shared" si="10" ref="C131:H131">SUM(C129:C130)</f>
        <v>15.12</v>
      </c>
      <c r="D131" s="37">
        <f t="shared" si="10"/>
        <v>1890</v>
      </c>
      <c r="E131" s="38">
        <f t="shared" si="10"/>
        <v>1323</v>
      </c>
      <c r="F131" s="35">
        <f t="shared" si="10"/>
        <v>13.2409</v>
      </c>
      <c r="G131" s="37">
        <f t="shared" si="10"/>
        <v>872.51</v>
      </c>
      <c r="H131" s="37">
        <f t="shared" si="10"/>
        <v>610.78</v>
      </c>
    </row>
    <row r="132" spans="1:8" s="4" customFormat="1" ht="11.25">
      <c r="A132" s="49"/>
      <c r="B132" s="9"/>
      <c r="C132" s="13"/>
      <c r="D132" s="14"/>
      <c r="E132" s="29"/>
      <c r="F132" s="13"/>
      <c r="G132" s="14"/>
      <c r="H132" s="14"/>
    </row>
    <row r="133" spans="1:8" ht="12">
      <c r="A133" s="50" t="s">
        <v>204</v>
      </c>
      <c r="B133" s="60"/>
      <c r="C133" s="40">
        <v>62.96</v>
      </c>
      <c r="D133" s="41">
        <f>C133*125</f>
        <v>7870</v>
      </c>
      <c r="E133" s="42">
        <f>D133*70/100</f>
        <v>5509</v>
      </c>
      <c r="F133" s="40">
        <v>54.7736</v>
      </c>
      <c r="G133" s="41">
        <v>4016.69</v>
      </c>
      <c r="H133" s="41">
        <v>2811.7</v>
      </c>
    </row>
    <row r="134" spans="1:8" ht="12">
      <c r="A134" s="50" t="s">
        <v>302</v>
      </c>
      <c r="B134" s="60"/>
      <c r="C134" s="40">
        <v>0</v>
      </c>
      <c r="D134" s="41">
        <v>0</v>
      </c>
      <c r="E134" s="42">
        <v>0</v>
      </c>
      <c r="F134" s="40">
        <v>1.4246</v>
      </c>
      <c r="G134" s="41">
        <v>112.7</v>
      </c>
      <c r="H134" s="41">
        <v>78.89</v>
      </c>
    </row>
    <row r="135" spans="1:8" s="4" customFormat="1" ht="11.25">
      <c r="A135" s="49" t="s">
        <v>204</v>
      </c>
      <c r="B135" s="36">
        <v>191</v>
      </c>
      <c r="C135" s="35">
        <f aca="true" t="shared" si="11" ref="C135:H135">SUM(C133:C134)</f>
        <v>62.96</v>
      </c>
      <c r="D135" s="37">
        <f t="shared" si="11"/>
        <v>7870</v>
      </c>
      <c r="E135" s="38">
        <f t="shared" si="11"/>
        <v>5509</v>
      </c>
      <c r="F135" s="35">
        <f t="shared" si="11"/>
        <v>56.1982</v>
      </c>
      <c r="G135" s="37">
        <f t="shared" si="11"/>
        <v>4129.39</v>
      </c>
      <c r="H135" s="37">
        <f t="shared" si="11"/>
        <v>2890.5899999999997</v>
      </c>
    </row>
    <row r="136" spans="1:8" s="4" customFormat="1" ht="11.25">
      <c r="A136" s="49"/>
      <c r="B136" s="9"/>
      <c r="C136" s="13"/>
      <c r="D136" s="14"/>
      <c r="E136" s="29"/>
      <c r="F136" s="13"/>
      <c r="G136" s="14"/>
      <c r="H136" s="14"/>
    </row>
    <row r="137" spans="1:8" ht="12">
      <c r="A137" s="50" t="s">
        <v>80</v>
      </c>
      <c r="B137" s="60"/>
      <c r="C137" s="40">
        <v>23.03</v>
      </c>
      <c r="D137" s="41">
        <f>C137*120</f>
        <v>2763.6000000000004</v>
      </c>
      <c r="E137" s="42">
        <f>D137*70/100</f>
        <v>1934.5200000000002</v>
      </c>
      <c r="F137" s="40">
        <v>17.4431</v>
      </c>
      <c r="G137" s="41">
        <v>1297.78</v>
      </c>
      <c r="H137" s="41">
        <v>908.45</v>
      </c>
    </row>
    <row r="138" spans="1:8" ht="12">
      <c r="A138" s="50" t="s">
        <v>306</v>
      </c>
      <c r="B138" s="60"/>
      <c r="C138" s="40">
        <v>0</v>
      </c>
      <c r="D138" s="41">
        <v>0</v>
      </c>
      <c r="E138" s="42">
        <v>0</v>
      </c>
      <c r="F138" s="40">
        <v>0.4462</v>
      </c>
      <c r="G138" s="41">
        <v>38.13</v>
      </c>
      <c r="H138" s="41">
        <v>26.7</v>
      </c>
    </row>
    <row r="139" spans="1:8" s="4" customFormat="1" ht="11.25">
      <c r="A139" s="49" t="s">
        <v>80</v>
      </c>
      <c r="B139" s="36">
        <v>76</v>
      </c>
      <c r="C139" s="35">
        <f aca="true" t="shared" si="12" ref="C139:H139">SUM(C137:C138)</f>
        <v>23.03</v>
      </c>
      <c r="D139" s="37">
        <f t="shared" si="12"/>
        <v>2763.6000000000004</v>
      </c>
      <c r="E139" s="38">
        <f t="shared" si="12"/>
        <v>1934.5200000000002</v>
      </c>
      <c r="F139" s="35">
        <f t="shared" si="12"/>
        <v>17.889300000000002</v>
      </c>
      <c r="G139" s="37">
        <f t="shared" si="12"/>
        <v>1335.91</v>
      </c>
      <c r="H139" s="37">
        <f t="shared" si="12"/>
        <v>935.1500000000001</v>
      </c>
    </row>
    <row r="140" spans="1:8" s="4" customFormat="1" ht="11.25">
      <c r="A140" s="49"/>
      <c r="B140" s="9"/>
      <c r="C140" s="13"/>
      <c r="D140" s="14"/>
      <c r="E140" s="29"/>
      <c r="F140" s="13"/>
      <c r="G140" s="14"/>
      <c r="H140" s="14"/>
    </row>
    <row r="141" spans="1:8" s="4" customFormat="1" ht="11.25">
      <c r="A141" s="49" t="s">
        <v>81</v>
      </c>
      <c r="B141" s="36">
        <v>3</v>
      </c>
      <c r="C141" s="35">
        <v>1.1638</v>
      </c>
      <c r="D141" s="37">
        <f>C141*110</f>
        <v>128.018</v>
      </c>
      <c r="E141" s="38">
        <f>D141*70/100</f>
        <v>89.6126</v>
      </c>
      <c r="F141" s="35">
        <v>1.1021</v>
      </c>
      <c r="G141" s="37">
        <v>65.3</v>
      </c>
      <c r="H141" s="37">
        <v>44.77</v>
      </c>
    </row>
    <row r="142" spans="1:8" s="4" customFormat="1" ht="11.25">
      <c r="A142" s="49"/>
      <c r="B142" s="9"/>
      <c r="C142" s="13"/>
      <c r="D142" s="14"/>
      <c r="E142" s="29"/>
      <c r="F142" s="13"/>
      <c r="G142" s="14"/>
      <c r="H142" s="14"/>
    </row>
    <row r="143" spans="1:8" s="4" customFormat="1" ht="11.25">
      <c r="A143" s="49" t="s">
        <v>89</v>
      </c>
      <c r="B143" s="36">
        <v>4</v>
      </c>
      <c r="C143" s="35">
        <v>1.3</v>
      </c>
      <c r="D143" s="37">
        <f>C143*90</f>
        <v>117</v>
      </c>
      <c r="E143" s="38">
        <f>D143*70/100</f>
        <v>81.9</v>
      </c>
      <c r="F143" s="35">
        <v>1.205</v>
      </c>
      <c r="G143" s="37">
        <v>81.4</v>
      </c>
      <c r="H143" s="37">
        <f>G143*70/100</f>
        <v>56.98</v>
      </c>
    </row>
    <row r="144" spans="1:8" s="4" customFormat="1" ht="11.25">
      <c r="A144" s="49"/>
      <c r="B144" s="9"/>
      <c r="C144" s="13"/>
      <c r="D144" s="14"/>
      <c r="E144" s="29"/>
      <c r="F144" s="13"/>
      <c r="G144" s="14"/>
      <c r="H144" s="14"/>
    </row>
    <row r="145" spans="1:8" s="4" customFormat="1" ht="11.25">
      <c r="A145" s="49" t="s">
        <v>82</v>
      </c>
      <c r="B145" s="36">
        <v>10</v>
      </c>
      <c r="C145" s="35">
        <v>0.9085</v>
      </c>
      <c r="D145" s="37">
        <f>C145*110</f>
        <v>99.935</v>
      </c>
      <c r="E145" s="38">
        <f>D145*70/100</f>
        <v>69.9545</v>
      </c>
      <c r="F145" s="35">
        <v>0.5092</v>
      </c>
      <c r="G145" s="37">
        <v>46.23</v>
      </c>
      <c r="H145" s="37">
        <f>G145*70/100</f>
        <v>32.361</v>
      </c>
    </row>
    <row r="146" spans="1:8" s="4" customFormat="1" ht="11.25">
      <c r="A146" s="49"/>
      <c r="B146" s="9"/>
      <c r="C146" s="13"/>
      <c r="D146" s="14"/>
      <c r="E146" s="29"/>
      <c r="F146" s="13"/>
      <c r="G146" s="14"/>
      <c r="H146" s="14"/>
    </row>
    <row r="147" spans="1:8" ht="12">
      <c r="A147" s="50" t="s">
        <v>244</v>
      </c>
      <c r="B147" s="60"/>
      <c r="C147" s="40">
        <v>0.79</v>
      </c>
      <c r="D147" s="41">
        <f>C147*120</f>
        <v>94.80000000000001</v>
      </c>
      <c r="E147" s="42">
        <f>D147*70/100</f>
        <v>66.36000000000001</v>
      </c>
      <c r="F147" s="40">
        <v>0.4189</v>
      </c>
      <c r="G147" s="41">
        <v>49.2</v>
      </c>
      <c r="H147" s="41">
        <v>34.44</v>
      </c>
    </row>
    <row r="148" spans="1:8" ht="12">
      <c r="A148" s="50" t="s">
        <v>308</v>
      </c>
      <c r="B148" s="60"/>
      <c r="C148" s="40">
        <v>0</v>
      </c>
      <c r="D148" s="41">
        <v>0</v>
      </c>
      <c r="E148" s="42">
        <v>0</v>
      </c>
      <c r="F148" s="40">
        <v>0.1211</v>
      </c>
      <c r="G148" s="41">
        <v>14.1</v>
      </c>
      <c r="H148" s="41">
        <v>5.87</v>
      </c>
    </row>
    <row r="149" spans="1:8" s="4" customFormat="1" ht="11.25">
      <c r="A149" s="49" t="s">
        <v>244</v>
      </c>
      <c r="B149" s="36">
        <v>10</v>
      </c>
      <c r="C149" s="35">
        <f aca="true" t="shared" si="13" ref="C149:H149">SUM(C147:C148)</f>
        <v>0.79</v>
      </c>
      <c r="D149" s="37">
        <f t="shared" si="13"/>
        <v>94.80000000000001</v>
      </c>
      <c r="E149" s="38">
        <f t="shared" si="13"/>
        <v>66.36000000000001</v>
      </c>
      <c r="F149" s="35">
        <f t="shared" si="13"/>
        <v>0.54</v>
      </c>
      <c r="G149" s="37">
        <f t="shared" si="13"/>
        <v>63.300000000000004</v>
      </c>
      <c r="H149" s="37">
        <f t="shared" si="13"/>
        <v>40.309999999999995</v>
      </c>
    </row>
    <row r="150" spans="1:8" s="4" customFormat="1" ht="11.25">
      <c r="A150" s="49"/>
      <c r="B150" s="9"/>
      <c r="C150" s="13"/>
      <c r="D150" s="14"/>
      <c r="E150" s="29"/>
      <c r="F150" s="13"/>
      <c r="G150" s="14"/>
      <c r="H150" s="14"/>
    </row>
    <row r="151" spans="1:8" s="4" customFormat="1" ht="11.25">
      <c r="A151" s="49" t="s">
        <v>86</v>
      </c>
      <c r="B151" s="36">
        <v>13</v>
      </c>
      <c r="C151" s="35">
        <v>7.6231</v>
      </c>
      <c r="D151" s="37">
        <f>C151*100</f>
        <v>762.31</v>
      </c>
      <c r="E151" s="38">
        <f>D151*70/100</f>
        <v>533.617</v>
      </c>
      <c r="F151" s="35">
        <v>5.7606</v>
      </c>
      <c r="G151" s="37">
        <v>439.58</v>
      </c>
      <c r="H151" s="37">
        <v>307.72</v>
      </c>
    </row>
    <row r="152" spans="1:8" s="4" customFormat="1" ht="11.25">
      <c r="A152" s="49"/>
      <c r="B152" s="9"/>
      <c r="C152" s="13"/>
      <c r="D152" s="14"/>
      <c r="E152" s="29"/>
      <c r="F152" s="13"/>
      <c r="G152" s="14"/>
      <c r="H152" s="14"/>
    </row>
    <row r="153" spans="1:8" s="4" customFormat="1" ht="11.25">
      <c r="A153" s="49" t="s">
        <v>84</v>
      </c>
      <c r="B153" s="36">
        <v>5</v>
      </c>
      <c r="C153" s="35">
        <v>0.9006</v>
      </c>
      <c r="D153" s="37">
        <f>C153*100</f>
        <v>90.06</v>
      </c>
      <c r="E153" s="38">
        <f>D153*70/100</f>
        <v>63.042</v>
      </c>
      <c r="F153" s="35">
        <v>0.7426</v>
      </c>
      <c r="G153" s="37">
        <v>29.65</v>
      </c>
      <c r="H153" s="37">
        <f>G153*70/100</f>
        <v>20.755</v>
      </c>
    </row>
    <row r="154" spans="1:8" s="4" customFormat="1" ht="11.25">
      <c r="A154" s="49"/>
      <c r="B154" s="9"/>
      <c r="C154" s="13"/>
      <c r="D154" s="14"/>
      <c r="E154" s="29"/>
      <c r="F154" s="13"/>
      <c r="G154" s="14"/>
      <c r="H154" s="14"/>
    </row>
    <row r="155" spans="1:8" s="4" customFormat="1" ht="11.25">
      <c r="A155" s="49" t="s">
        <v>87</v>
      </c>
      <c r="B155" s="36">
        <v>3</v>
      </c>
      <c r="C155" s="35">
        <v>1.1362</v>
      </c>
      <c r="D155" s="37">
        <f>C155*100</f>
        <v>113.62</v>
      </c>
      <c r="E155" s="38">
        <f>D155*70/100</f>
        <v>79.534</v>
      </c>
      <c r="F155" s="35">
        <v>0.6592</v>
      </c>
      <c r="G155" s="37">
        <v>64.38</v>
      </c>
      <c r="H155" s="37">
        <f>G155*70/100</f>
        <v>45.065999999999995</v>
      </c>
    </row>
    <row r="156" spans="1:8" s="4" customFormat="1" ht="11.25">
      <c r="A156" s="49"/>
      <c r="B156" s="9"/>
      <c r="C156" s="13"/>
      <c r="D156" s="14"/>
      <c r="E156" s="29"/>
      <c r="F156" s="13"/>
      <c r="G156" s="14"/>
      <c r="H156" s="14"/>
    </row>
    <row r="157" spans="1:8" s="4" customFormat="1" ht="11.25">
      <c r="A157" s="49" t="s">
        <v>83</v>
      </c>
      <c r="B157" s="36">
        <v>36</v>
      </c>
      <c r="C157" s="35">
        <v>5.0873</v>
      </c>
      <c r="D157" s="37">
        <f>C157*110</f>
        <v>559.603</v>
      </c>
      <c r="E157" s="38">
        <f>D157*70/100</f>
        <v>391.7221</v>
      </c>
      <c r="F157" s="35">
        <v>4.1678</v>
      </c>
      <c r="G157" s="37">
        <v>333.38</v>
      </c>
      <c r="H157" s="37">
        <f>G157*70/100</f>
        <v>233.36599999999999</v>
      </c>
    </row>
    <row r="158" spans="1:8" s="4" customFormat="1" ht="11.25">
      <c r="A158" s="49"/>
      <c r="B158" s="9"/>
      <c r="C158" s="13"/>
      <c r="D158" s="14"/>
      <c r="E158" s="29"/>
      <c r="F158" s="13"/>
      <c r="G158" s="14"/>
      <c r="H158" s="14"/>
    </row>
    <row r="159" spans="1:8" s="4" customFormat="1" ht="11.25">
      <c r="A159" s="49" t="s">
        <v>85</v>
      </c>
      <c r="B159" s="36">
        <v>38</v>
      </c>
      <c r="C159" s="35">
        <v>11.6142</v>
      </c>
      <c r="D159" s="37">
        <f>C159*80</f>
        <v>929.136</v>
      </c>
      <c r="E159" s="38">
        <f>D159*70/100</f>
        <v>650.3951999999999</v>
      </c>
      <c r="F159" s="35">
        <v>7.7547</v>
      </c>
      <c r="G159" s="37">
        <v>463.01</v>
      </c>
      <c r="H159" s="37">
        <v>322.65</v>
      </c>
    </row>
    <row r="160" spans="1:8" s="4" customFormat="1" ht="11.25">
      <c r="A160" s="49"/>
      <c r="B160" s="9"/>
      <c r="C160" s="13"/>
      <c r="D160" s="14"/>
      <c r="E160" s="29"/>
      <c r="F160" s="13"/>
      <c r="G160" s="14"/>
      <c r="H160" s="14"/>
    </row>
    <row r="161" spans="1:8" s="4" customFormat="1" ht="11.25">
      <c r="A161" s="49" t="s">
        <v>88</v>
      </c>
      <c r="B161" s="36">
        <v>41</v>
      </c>
      <c r="C161" s="35">
        <v>6.4966</v>
      </c>
      <c r="D161" s="37">
        <f>C161*120</f>
        <v>779.592</v>
      </c>
      <c r="E161" s="38">
        <f>D161*70/100</f>
        <v>545.7144000000001</v>
      </c>
      <c r="F161" s="35">
        <v>3.0577</v>
      </c>
      <c r="G161" s="37">
        <v>245.47</v>
      </c>
      <c r="H161" s="37">
        <v>171.47</v>
      </c>
    </row>
    <row r="162" spans="1:8" s="4" customFormat="1" ht="11.25">
      <c r="A162" s="49"/>
      <c r="B162" s="9"/>
      <c r="C162" s="13"/>
      <c r="D162" s="14"/>
      <c r="E162" s="29"/>
      <c r="F162" s="13"/>
      <c r="G162" s="14"/>
      <c r="H162" s="14"/>
    </row>
    <row r="163" spans="1:8" s="4" customFormat="1" ht="11.25">
      <c r="A163" s="49" t="s">
        <v>96</v>
      </c>
      <c r="B163" s="36">
        <v>11</v>
      </c>
      <c r="C163" s="35">
        <v>7.8422</v>
      </c>
      <c r="D163" s="37">
        <f>C163*150</f>
        <v>1176.33</v>
      </c>
      <c r="E163" s="38">
        <f>D163*70/100</f>
        <v>823.4309999999999</v>
      </c>
      <c r="F163" s="35">
        <v>7.8422</v>
      </c>
      <c r="G163" s="37">
        <v>1145.94</v>
      </c>
      <c r="H163" s="37">
        <f>G163*70/100</f>
        <v>802.158</v>
      </c>
    </row>
    <row r="164" spans="1:8" s="4" customFormat="1" ht="11.25">
      <c r="A164" s="49"/>
      <c r="B164" s="9"/>
      <c r="C164" s="13"/>
      <c r="D164" s="14"/>
      <c r="E164" s="29"/>
      <c r="F164" s="13"/>
      <c r="G164" s="14"/>
      <c r="H164" s="14"/>
    </row>
    <row r="165" spans="1:8" s="4" customFormat="1" ht="11.25">
      <c r="A165" s="49" t="s">
        <v>90</v>
      </c>
      <c r="B165" s="36">
        <v>4</v>
      </c>
      <c r="C165" s="35">
        <v>0.9374</v>
      </c>
      <c r="D165" s="37">
        <f>C165*150</f>
        <v>140.61</v>
      </c>
      <c r="E165" s="38">
        <f>D165*70/100</f>
        <v>98.427</v>
      </c>
      <c r="F165" s="35">
        <v>0.8774</v>
      </c>
      <c r="G165" s="37">
        <v>131.5</v>
      </c>
      <c r="H165" s="37">
        <f>G165*70/100</f>
        <v>92.05</v>
      </c>
    </row>
    <row r="166" spans="1:8" s="4" customFormat="1" ht="11.25">
      <c r="A166" s="49"/>
      <c r="B166" s="9"/>
      <c r="C166" s="13"/>
      <c r="D166" s="14"/>
      <c r="E166" s="29"/>
      <c r="F166" s="13"/>
      <c r="G166" s="14"/>
      <c r="H166" s="14"/>
    </row>
    <row r="167" spans="1:8" s="4" customFormat="1" ht="11.25">
      <c r="A167" s="49" t="s">
        <v>91</v>
      </c>
      <c r="B167" s="36">
        <v>2</v>
      </c>
      <c r="C167" s="35">
        <v>0.07</v>
      </c>
      <c r="D167" s="37">
        <f>C167*150</f>
        <v>10.500000000000002</v>
      </c>
      <c r="E167" s="38">
        <f>D167*70/100</f>
        <v>7.350000000000001</v>
      </c>
      <c r="F167" s="35">
        <v>0.04</v>
      </c>
      <c r="G167" s="37">
        <v>6</v>
      </c>
      <c r="H167" s="37">
        <f>G167*70/100</f>
        <v>4.2</v>
      </c>
    </row>
    <row r="168" spans="1:8" s="4" customFormat="1" ht="11.25">
      <c r="A168" s="51" t="s">
        <v>212</v>
      </c>
      <c r="B168" s="8"/>
      <c r="C168" s="44">
        <f aca="true" t="shared" si="14" ref="C168:H168">SUM(C149:C167,C139:C145,C135,C131,C127,C122,C116:C118,C110,C85:C105,C80,C73:C75,C68,C64,C56:C58,C50:C52,C46,C42,C34:C38,C30,C25,C18:C20,C14,C3)</f>
        <v>5182.881200000001</v>
      </c>
      <c r="D168" s="45">
        <f t="shared" si="14"/>
        <v>662909.253</v>
      </c>
      <c r="E168" s="46">
        <f t="shared" si="14"/>
        <v>464036.4770999999</v>
      </c>
      <c r="F168" s="44">
        <f t="shared" si="14"/>
        <v>4771.4605</v>
      </c>
      <c r="G168" s="45">
        <f t="shared" si="14"/>
        <v>431580.24999999994</v>
      </c>
      <c r="H168" s="45">
        <f t="shared" si="14"/>
        <v>301756.36000000004</v>
      </c>
    </row>
    <row r="169" spans="1:8" s="6" customFormat="1" ht="12">
      <c r="A169" s="52"/>
      <c r="B169" s="7"/>
      <c r="C169" s="17"/>
      <c r="D169" s="14"/>
      <c r="E169" s="29"/>
      <c r="F169" s="17"/>
      <c r="G169" s="18"/>
      <c r="H169" s="18"/>
    </row>
    <row r="170" spans="1:8" ht="12">
      <c r="A170" s="49" t="s">
        <v>114</v>
      </c>
      <c r="B170" s="39">
        <v>0</v>
      </c>
      <c r="C170" s="40">
        <v>0</v>
      </c>
      <c r="D170" s="43">
        <v>0</v>
      </c>
      <c r="E170" s="42">
        <f aca="true" t="shared" si="15" ref="E170:E185">D170*80/100</f>
        <v>0</v>
      </c>
      <c r="F170" s="21">
        <v>0</v>
      </c>
      <c r="G170" s="41">
        <v>3.59</v>
      </c>
      <c r="H170" s="41">
        <v>2.88</v>
      </c>
    </row>
    <row r="171" spans="1:8" ht="12">
      <c r="A171" s="49" t="s">
        <v>281</v>
      </c>
      <c r="B171" s="39">
        <v>1</v>
      </c>
      <c r="C171" s="40">
        <v>0.51</v>
      </c>
      <c r="D171" s="41">
        <f>C171*180</f>
        <v>91.8</v>
      </c>
      <c r="E171" s="42">
        <f t="shared" si="15"/>
        <v>73.44</v>
      </c>
      <c r="F171" s="21">
        <v>0.1392</v>
      </c>
      <c r="G171" s="41">
        <v>10.7</v>
      </c>
      <c r="H171" s="41">
        <v>9</v>
      </c>
    </row>
    <row r="172" spans="1:8" ht="12">
      <c r="A172" s="49" t="s">
        <v>312</v>
      </c>
      <c r="B172" s="39"/>
      <c r="C172" s="40">
        <v>0</v>
      </c>
      <c r="D172" s="41">
        <v>0</v>
      </c>
      <c r="E172" s="42">
        <v>0</v>
      </c>
      <c r="F172" s="21">
        <v>0.6653</v>
      </c>
      <c r="G172" s="41">
        <v>30</v>
      </c>
      <c r="H172" s="41">
        <v>20</v>
      </c>
    </row>
    <row r="173" spans="1:8" ht="12">
      <c r="A173" s="49" t="s">
        <v>313</v>
      </c>
      <c r="B173" s="39"/>
      <c r="C173" s="40">
        <v>0</v>
      </c>
      <c r="D173" s="41">
        <v>0</v>
      </c>
      <c r="E173" s="42">
        <v>0</v>
      </c>
      <c r="F173" s="21">
        <v>0.1663</v>
      </c>
      <c r="G173" s="41">
        <v>7.5</v>
      </c>
      <c r="H173" s="41">
        <v>5</v>
      </c>
    </row>
    <row r="174" spans="1:8" ht="12">
      <c r="A174" s="49" t="s">
        <v>319</v>
      </c>
      <c r="B174" s="39"/>
      <c r="C174" s="40">
        <v>0</v>
      </c>
      <c r="D174" s="41">
        <v>0</v>
      </c>
      <c r="E174" s="42">
        <v>0</v>
      </c>
      <c r="F174" s="21">
        <v>0.36</v>
      </c>
      <c r="G174" s="41">
        <v>10.17</v>
      </c>
      <c r="H174" s="41">
        <v>8.14</v>
      </c>
    </row>
    <row r="175" spans="1:8" ht="12">
      <c r="A175" s="49" t="s">
        <v>314</v>
      </c>
      <c r="B175" s="39"/>
      <c r="C175" s="40">
        <v>0</v>
      </c>
      <c r="D175" s="41">
        <v>0</v>
      </c>
      <c r="E175" s="42">
        <v>0</v>
      </c>
      <c r="F175" s="21">
        <v>1.0592</v>
      </c>
      <c r="G175" s="41">
        <v>105</v>
      </c>
      <c r="H175" s="41">
        <v>70</v>
      </c>
    </row>
    <row r="176" spans="1:8" ht="12">
      <c r="A176" s="49" t="s">
        <v>315</v>
      </c>
      <c r="B176" s="39"/>
      <c r="C176" s="40">
        <v>0</v>
      </c>
      <c r="D176" s="41">
        <v>0</v>
      </c>
      <c r="E176" s="42">
        <v>0</v>
      </c>
      <c r="F176" s="21">
        <v>1.3693</v>
      </c>
      <c r="G176" s="41">
        <v>105</v>
      </c>
      <c r="H176" s="41">
        <v>70</v>
      </c>
    </row>
    <row r="177" spans="1:8" ht="12">
      <c r="A177" s="49" t="s">
        <v>316</v>
      </c>
      <c r="B177" s="39"/>
      <c r="C177" s="40">
        <v>0</v>
      </c>
      <c r="D177" s="41">
        <v>0</v>
      </c>
      <c r="E177" s="42">
        <v>0</v>
      </c>
      <c r="F177" s="21">
        <v>0.51</v>
      </c>
      <c r="G177" s="41">
        <v>7.5</v>
      </c>
      <c r="H177" s="41">
        <v>5</v>
      </c>
    </row>
    <row r="178" spans="1:8" ht="12">
      <c r="A178" s="49" t="s">
        <v>282</v>
      </c>
      <c r="B178" s="39">
        <v>1</v>
      </c>
      <c r="C178" s="40">
        <v>0.6064</v>
      </c>
      <c r="D178" s="41">
        <f>C178*180</f>
        <v>109.15200000000002</v>
      </c>
      <c r="E178" s="42">
        <f t="shared" si="15"/>
        <v>87.32160000000002</v>
      </c>
      <c r="F178" s="21">
        <v>0</v>
      </c>
      <c r="G178" s="41">
        <v>0</v>
      </c>
      <c r="H178" s="41">
        <v>0</v>
      </c>
    </row>
    <row r="179" spans="1:8" ht="12">
      <c r="A179" s="49" t="s">
        <v>157</v>
      </c>
      <c r="B179" s="39">
        <v>0</v>
      </c>
      <c r="C179" s="40">
        <v>0</v>
      </c>
      <c r="D179" s="41">
        <f>C179*180</f>
        <v>0</v>
      </c>
      <c r="E179" s="42">
        <f t="shared" si="15"/>
        <v>0</v>
      </c>
      <c r="F179" s="21">
        <v>0.629</v>
      </c>
      <c r="G179" s="41">
        <v>72.56</v>
      </c>
      <c r="H179" s="41">
        <v>58.03</v>
      </c>
    </row>
    <row r="180" spans="1:8" ht="12">
      <c r="A180" s="49" t="s">
        <v>110</v>
      </c>
      <c r="B180" s="39">
        <v>5</v>
      </c>
      <c r="C180" s="40">
        <v>1.8067</v>
      </c>
      <c r="D180" s="41">
        <f>C180*190</f>
        <v>343.27299999999997</v>
      </c>
      <c r="E180" s="42">
        <f t="shared" si="15"/>
        <v>274.61839999999995</v>
      </c>
      <c r="F180" s="21">
        <v>1.993</v>
      </c>
      <c r="G180" s="41">
        <v>343.16</v>
      </c>
      <c r="H180" s="41">
        <v>274.12</v>
      </c>
    </row>
    <row r="181" spans="1:8" ht="12">
      <c r="A181" s="49" t="s">
        <v>317</v>
      </c>
      <c r="B181" s="39"/>
      <c r="C181" s="40">
        <v>0</v>
      </c>
      <c r="D181" s="41">
        <v>0</v>
      </c>
      <c r="E181" s="42">
        <v>0</v>
      </c>
      <c r="F181" s="21">
        <v>0.0927</v>
      </c>
      <c r="G181" s="41">
        <v>7.5</v>
      </c>
      <c r="H181" s="41">
        <v>5</v>
      </c>
    </row>
    <row r="182" spans="1:8" ht="12">
      <c r="A182" s="49" t="s">
        <v>318</v>
      </c>
      <c r="B182" s="39"/>
      <c r="C182" s="40">
        <v>0</v>
      </c>
      <c r="D182" s="41">
        <v>0</v>
      </c>
      <c r="E182" s="42">
        <v>0</v>
      </c>
      <c r="F182" s="21">
        <v>0.3983</v>
      </c>
      <c r="G182" s="41">
        <v>7.5</v>
      </c>
      <c r="H182" s="41">
        <v>5</v>
      </c>
    </row>
    <row r="183" spans="1:8" ht="12">
      <c r="A183" s="49" t="s">
        <v>129</v>
      </c>
      <c r="B183" s="39">
        <v>0</v>
      </c>
      <c r="C183" s="40">
        <v>0</v>
      </c>
      <c r="D183" s="43">
        <v>0</v>
      </c>
      <c r="E183" s="42">
        <f t="shared" si="15"/>
        <v>0</v>
      </c>
      <c r="F183" s="21">
        <v>0.2473</v>
      </c>
      <c r="G183" s="41">
        <v>420.73</v>
      </c>
      <c r="H183" s="41">
        <v>316.91</v>
      </c>
    </row>
    <row r="184" spans="1:8" ht="12">
      <c r="A184" s="49" t="s">
        <v>111</v>
      </c>
      <c r="B184" s="39">
        <v>2</v>
      </c>
      <c r="C184" s="40">
        <v>0.1904</v>
      </c>
      <c r="D184" s="41">
        <f>C184*190</f>
        <v>36.176</v>
      </c>
      <c r="E184" s="42">
        <f t="shared" si="15"/>
        <v>28.9408</v>
      </c>
      <c r="F184" s="21">
        <v>0.9629</v>
      </c>
      <c r="G184" s="41">
        <v>183.44</v>
      </c>
      <c r="H184" s="41">
        <v>146.27</v>
      </c>
    </row>
    <row r="185" spans="1:8" ht="12">
      <c r="A185" s="49" t="s">
        <v>128</v>
      </c>
      <c r="B185" s="39">
        <v>0</v>
      </c>
      <c r="C185" s="40">
        <v>0</v>
      </c>
      <c r="D185" s="43">
        <v>0</v>
      </c>
      <c r="E185" s="42">
        <f t="shared" si="15"/>
        <v>0</v>
      </c>
      <c r="F185" s="21">
        <v>0</v>
      </c>
      <c r="G185" s="41">
        <v>11.32</v>
      </c>
      <c r="H185" s="41">
        <v>9.05</v>
      </c>
    </row>
    <row r="186" spans="1:8" s="4" customFormat="1" ht="11.25">
      <c r="A186" s="49" t="s">
        <v>113</v>
      </c>
      <c r="B186" s="9"/>
      <c r="C186" s="35">
        <f aca="true" t="shared" si="16" ref="C186:H186">SUM(C170:C185)</f>
        <v>3.1134999999999997</v>
      </c>
      <c r="D186" s="37">
        <f t="shared" si="16"/>
        <v>580.401</v>
      </c>
      <c r="E186" s="38">
        <f t="shared" si="16"/>
        <v>464.3208</v>
      </c>
      <c r="F186" s="35">
        <f t="shared" si="16"/>
        <v>8.5925</v>
      </c>
      <c r="G186" s="37">
        <f t="shared" si="16"/>
        <v>1325.67</v>
      </c>
      <c r="H186" s="37">
        <f t="shared" si="16"/>
        <v>1004.3999999999999</v>
      </c>
    </row>
    <row r="187" spans="1:8" ht="12">
      <c r="A187" s="53"/>
      <c r="B187" s="33"/>
      <c r="C187" s="17"/>
      <c r="D187" s="18"/>
      <c r="E187" s="34"/>
      <c r="F187" s="17"/>
      <c r="G187" s="18"/>
      <c r="H187" s="18"/>
    </row>
    <row r="188" spans="1:8" ht="12">
      <c r="A188" s="49" t="s">
        <v>133</v>
      </c>
      <c r="B188" s="39">
        <v>0</v>
      </c>
      <c r="C188" s="40">
        <v>0</v>
      </c>
      <c r="D188" s="41">
        <f>C188*195</f>
        <v>0</v>
      </c>
      <c r="E188" s="42">
        <f aca="true" t="shared" si="17" ref="E188:E215">D188*80/100</f>
        <v>0</v>
      </c>
      <c r="F188" s="40">
        <v>8.281</v>
      </c>
      <c r="G188" s="41">
        <v>1323.1</v>
      </c>
      <c r="H188" s="41">
        <f>G188*80/100</f>
        <v>1058.48</v>
      </c>
    </row>
    <row r="189" spans="1:8" ht="12">
      <c r="A189" s="49" t="s">
        <v>134</v>
      </c>
      <c r="B189" s="39">
        <v>0</v>
      </c>
      <c r="C189" s="40">
        <v>0</v>
      </c>
      <c r="D189" s="41">
        <f aca="true" t="shared" si="18" ref="D189:D215">C189*195</f>
        <v>0</v>
      </c>
      <c r="E189" s="42">
        <f t="shared" si="17"/>
        <v>0</v>
      </c>
      <c r="F189" s="40">
        <v>0.25</v>
      </c>
      <c r="G189" s="41">
        <v>41.98</v>
      </c>
      <c r="H189" s="41">
        <f>G189*80/100</f>
        <v>33.583999999999996</v>
      </c>
    </row>
    <row r="190" spans="1:8" ht="12">
      <c r="A190" s="49" t="s">
        <v>260</v>
      </c>
      <c r="B190" s="39">
        <v>0</v>
      </c>
      <c r="C190" s="40">
        <v>0</v>
      </c>
      <c r="D190" s="41">
        <f t="shared" si="18"/>
        <v>0</v>
      </c>
      <c r="E190" s="42">
        <f t="shared" si="17"/>
        <v>0</v>
      </c>
      <c r="F190" s="40">
        <v>0</v>
      </c>
      <c r="G190" s="41">
        <v>0</v>
      </c>
      <c r="H190" s="41">
        <v>0</v>
      </c>
    </row>
    <row r="191" spans="1:8" ht="12">
      <c r="A191" s="49" t="s">
        <v>135</v>
      </c>
      <c r="B191" s="39">
        <v>0</v>
      </c>
      <c r="C191" s="40">
        <v>0</v>
      </c>
      <c r="D191" s="41">
        <f t="shared" si="18"/>
        <v>0</v>
      </c>
      <c r="E191" s="42">
        <f t="shared" si="17"/>
        <v>0</v>
      </c>
      <c r="F191" s="40">
        <v>0.3041</v>
      </c>
      <c r="G191" s="41">
        <v>19.5</v>
      </c>
      <c r="H191" s="41">
        <v>15.6</v>
      </c>
    </row>
    <row r="192" spans="1:8" ht="12">
      <c r="A192" s="49" t="s">
        <v>140</v>
      </c>
      <c r="B192" s="39">
        <v>0</v>
      </c>
      <c r="C192" s="40">
        <v>0</v>
      </c>
      <c r="D192" s="41">
        <f t="shared" si="18"/>
        <v>0</v>
      </c>
      <c r="E192" s="42">
        <f t="shared" si="17"/>
        <v>0</v>
      </c>
      <c r="F192" s="40">
        <v>7.3942</v>
      </c>
      <c r="G192" s="41">
        <v>3111.67</v>
      </c>
      <c r="H192" s="41">
        <v>2484.54</v>
      </c>
    </row>
    <row r="193" spans="1:8" ht="12">
      <c r="A193" s="49" t="s">
        <v>141</v>
      </c>
      <c r="B193" s="39">
        <v>0</v>
      </c>
      <c r="C193" s="40">
        <v>0</v>
      </c>
      <c r="D193" s="41">
        <f t="shared" si="18"/>
        <v>0</v>
      </c>
      <c r="E193" s="42">
        <f t="shared" si="17"/>
        <v>0</v>
      </c>
      <c r="F193" s="40">
        <v>0.278</v>
      </c>
      <c r="G193" s="41">
        <v>63.24</v>
      </c>
      <c r="H193" s="41">
        <f>G193*80/100</f>
        <v>50.592</v>
      </c>
    </row>
    <row r="194" spans="1:8" ht="12">
      <c r="A194" s="49" t="s">
        <v>136</v>
      </c>
      <c r="B194" s="39">
        <v>0</v>
      </c>
      <c r="C194" s="40">
        <v>0</v>
      </c>
      <c r="D194" s="41">
        <f t="shared" si="18"/>
        <v>0</v>
      </c>
      <c r="E194" s="42">
        <f t="shared" si="17"/>
        <v>0</v>
      </c>
      <c r="F194" s="40">
        <v>0</v>
      </c>
      <c r="G194" s="41">
        <v>9.52</v>
      </c>
      <c r="H194" s="41">
        <f>G194*80/100</f>
        <v>7.615999999999999</v>
      </c>
    </row>
    <row r="195" spans="1:8" ht="12">
      <c r="A195" s="49" t="s">
        <v>142</v>
      </c>
      <c r="B195" s="39">
        <v>0</v>
      </c>
      <c r="C195" s="40">
        <v>0</v>
      </c>
      <c r="D195" s="41">
        <f t="shared" si="18"/>
        <v>0</v>
      </c>
      <c r="E195" s="42">
        <f t="shared" si="17"/>
        <v>0</v>
      </c>
      <c r="F195" s="40">
        <v>0.683</v>
      </c>
      <c r="G195" s="41">
        <v>39.35</v>
      </c>
      <c r="H195" s="41">
        <v>31.48</v>
      </c>
    </row>
    <row r="196" spans="1:8" ht="12">
      <c r="A196" s="49" t="s">
        <v>137</v>
      </c>
      <c r="B196" s="39">
        <v>0</v>
      </c>
      <c r="C196" s="40">
        <v>0</v>
      </c>
      <c r="D196" s="41">
        <f t="shared" si="18"/>
        <v>0</v>
      </c>
      <c r="E196" s="42">
        <f t="shared" si="17"/>
        <v>0</v>
      </c>
      <c r="F196" s="40">
        <v>0</v>
      </c>
      <c r="G196" s="41">
        <v>8.8</v>
      </c>
      <c r="H196" s="41">
        <v>7.04</v>
      </c>
    </row>
    <row r="197" spans="1:8" ht="12">
      <c r="A197" s="49" t="s">
        <v>143</v>
      </c>
      <c r="B197" s="39">
        <v>0</v>
      </c>
      <c r="C197" s="40">
        <v>0</v>
      </c>
      <c r="D197" s="41">
        <f t="shared" si="18"/>
        <v>0</v>
      </c>
      <c r="E197" s="42">
        <f t="shared" si="17"/>
        <v>0</v>
      </c>
      <c r="F197" s="40">
        <v>1.4837</v>
      </c>
      <c r="G197" s="41">
        <v>77.74</v>
      </c>
      <c r="H197" s="41">
        <f>G197*80/100</f>
        <v>62.192</v>
      </c>
    </row>
    <row r="198" spans="1:8" ht="12">
      <c r="A198" s="49" t="s">
        <v>283</v>
      </c>
      <c r="B198" s="39">
        <v>7</v>
      </c>
      <c r="C198" s="40">
        <v>3.177</v>
      </c>
      <c r="D198" s="41">
        <f t="shared" si="18"/>
        <v>619.515</v>
      </c>
      <c r="E198" s="42">
        <f t="shared" si="17"/>
        <v>495.61199999999997</v>
      </c>
      <c r="F198" s="40">
        <v>1.9293</v>
      </c>
      <c r="G198" s="41">
        <v>108.41</v>
      </c>
      <c r="H198" s="41">
        <v>86.73</v>
      </c>
    </row>
    <row r="199" spans="1:8" ht="12">
      <c r="A199" s="49" t="s">
        <v>150</v>
      </c>
      <c r="B199" s="39">
        <v>1</v>
      </c>
      <c r="C199" s="40">
        <v>1.0199</v>
      </c>
      <c r="D199" s="41">
        <f t="shared" si="18"/>
        <v>198.8805</v>
      </c>
      <c r="E199" s="42">
        <f t="shared" si="17"/>
        <v>159.1044</v>
      </c>
      <c r="F199" s="40">
        <v>0.51</v>
      </c>
      <c r="G199" s="41">
        <v>7.5</v>
      </c>
      <c r="H199" s="41">
        <v>5</v>
      </c>
    </row>
    <row r="200" spans="1:8" ht="12">
      <c r="A200" s="49" t="s">
        <v>198</v>
      </c>
      <c r="B200" s="39">
        <v>0</v>
      </c>
      <c r="C200" s="40">
        <v>0</v>
      </c>
      <c r="D200" s="41">
        <f t="shared" si="18"/>
        <v>0</v>
      </c>
      <c r="E200" s="42">
        <f t="shared" si="17"/>
        <v>0</v>
      </c>
      <c r="F200" s="40">
        <v>0</v>
      </c>
      <c r="G200" s="40">
        <v>0.5</v>
      </c>
      <c r="H200" s="40">
        <v>0.4</v>
      </c>
    </row>
    <row r="201" spans="1:8" ht="12">
      <c r="A201" s="49" t="s">
        <v>131</v>
      </c>
      <c r="B201" s="39">
        <v>0</v>
      </c>
      <c r="C201" s="40">
        <v>0</v>
      </c>
      <c r="D201" s="41">
        <f>C201*230</f>
        <v>0</v>
      </c>
      <c r="E201" s="42">
        <f t="shared" si="17"/>
        <v>0</v>
      </c>
      <c r="F201" s="21">
        <v>1.7738</v>
      </c>
      <c r="G201" s="22">
        <v>192.32</v>
      </c>
      <c r="H201" s="41">
        <v>153.78</v>
      </c>
    </row>
    <row r="202" spans="1:8" ht="12">
      <c r="A202" s="49" t="s">
        <v>132</v>
      </c>
      <c r="B202" s="39">
        <v>0</v>
      </c>
      <c r="C202" s="40">
        <v>0</v>
      </c>
      <c r="D202" s="41">
        <f t="shared" si="18"/>
        <v>0</v>
      </c>
      <c r="E202" s="42">
        <f t="shared" si="17"/>
        <v>0</v>
      </c>
      <c r="F202" s="21">
        <v>0.218</v>
      </c>
      <c r="G202" s="22">
        <v>21.4</v>
      </c>
      <c r="H202" s="41">
        <f>G202*80/100</f>
        <v>17.12</v>
      </c>
    </row>
    <row r="203" spans="1:8" ht="12">
      <c r="A203" s="49" t="s">
        <v>130</v>
      </c>
      <c r="B203" s="39">
        <v>28</v>
      </c>
      <c r="C203" s="40">
        <v>4.3411</v>
      </c>
      <c r="D203" s="41">
        <f>C203*230</f>
        <v>998.453</v>
      </c>
      <c r="E203" s="42">
        <f t="shared" si="17"/>
        <v>798.7624</v>
      </c>
      <c r="F203" s="21">
        <v>8.6957</v>
      </c>
      <c r="G203" s="22">
        <v>942.8</v>
      </c>
      <c r="H203" s="41">
        <v>752.76</v>
      </c>
    </row>
    <row r="204" spans="1:8" ht="12">
      <c r="A204" s="49" t="s">
        <v>144</v>
      </c>
      <c r="B204" s="39">
        <v>0</v>
      </c>
      <c r="C204" s="40">
        <v>0</v>
      </c>
      <c r="D204" s="41">
        <f t="shared" si="18"/>
        <v>0</v>
      </c>
      <c r="E204" s="42">
        <f t="shared" si="17"/>
        <v>0</v>
      </c>
      <c r="F204" s="40">
        <v>6.7484</v>
      </c>
      <c r="G204" s="41">
        <v>5538.93</v>
      </c>
      <c r="H204" s="41">
        <v>4431.15</v>
      </c>
    </row>
    <row r="205" spans="1:8" ht="12">
      <c r="A205" s="49" t="s">
        <v>199</v>
      </c>
      <c r="B205" s="39">
        <v>0</v>
      </c>
      <c r="C205" s="40">
        <v>0</v>
      </c>
      <c r="D205" s="41">
        <f t="shared" si="18"/>
        <v>0</v>
      </c>
      <c r="E205" s="42">
        <f t="shared" si="17"/>
        <v>0</v>
      </c>
      <c r="F205" s="40">
        <v>0.7186</v>
      </c>
      <c r="G205" s="41">
        <v>74.95</v>
      </c>
      <c r="H205" s="41">
        <v>58</v>
      </c>
    </row>
    <row r="206" spans="1:8" ht="12">
      <c r="A206" s="49" t="s">
        <v>321</v>
      </c>
      <c r="B206" s="39">
        <v>0</v>
      </c>
      <c r="C206" s="40">
        <v>0</v>
      </c>
      <c r="D206" s="41">
        <f t="shared" si="18"/>
        <v>0</v>
      </c>
      <c r="E206" s="42">
        <f t="shared" si="17"/>
        <v>0</v>
      </c>
      <c r="F206" s="40">
        <v>0.2088</v>
      </c>
      <c r="G206" s="41">
        <v>16.75</v>
      </c>
      <c r="H206" s="41">
        <v>13</v>
      </c>
    </row>
    <row r="207" spans="1:8" ht="12">
      <c r="A207" s="49" t="s">
        <v>152</v>
      </c>
      <c r="B207" s="39">
        <v>2</v>
      </c>
      <c r="C207" s="40">
        <v>0.6</v>
      </c>
      <c r="D207" s="41">
        <f t="shared" si="18"/>
        <v>117</v>
      </c>
      <c r="E207" s="42">
        <f t="shared" si="17"/>
        <v>93.6</v>
      </c>
      <c r="F207" s="40">
        <v>0.4573</v>
      </c>
      <c r="G207" s="41">
        <v>37</v>
      </c>
      <c r="H207" s="41">
        <v>25</v>
      </c>
    </row>
    <row r="208" spans="1:8" ht="12">
      <c r="A208" s="49" t="s">
        <v>271</v>
      </c>
      <c r="B208" s="39">
        <v>1</v>
      </c>
      <c r="C208" s="43">
        <v>0.26</v>
      </c>
      <c r="D208" s="41">
        <f t="shared" si="18"/>
        <v>50.7</v>
      </c>
      <c r="E208" s="42">
        <f t="shared" si="17"/>
        <v>40.56</v>
      </c>
      <c r="F208" s="40">
        <v>0.26</v>
      </c>
      <c r="G208" s="41">
        <v>12.3</v>
      </c>
      <c r="H208" s="41">
        <v>9.84</v>
      </c>
    </row>
    <row r="209" spans="1:8" ht="12">
      <c r="A209" s="49" t="s">
        <v>154</v>
      </c>
      <c r="B209" s="39">
        <v>1</v>
      </c>
      <c r="C209" s="40">
        <v>1.195</v>
      </c>
      <c r="D209" s="41">
        <f t="shared" si="18"/>
        <v>233.025</v>
      </c>
      <c r="E209" s="42">
        <f t="shared" si="17"/>
        <v>186.42</v>
      </c>
      <c r="F209" s="40">
        <v>0.7967</v>
      </c>
      <c r="G209" s="41">
        <v>15</v>
      </c>
      <c r="H209" s="41">
        <v>10</v>
      </c>
    </row>
    <row r="210" spans="1:8" ht="12">
      <c r="A210" s="49" t="s">
        <v>156</v>
      </c>
      <c r="B210" s="39">
        <v>6</v>
      </c>
      <c r="C210" s="40">
        <v>0.9147</v>
      </c>
      <c r="D210" s="41">
        <f t="shared" si="18"/>
        <v>178.3665</v>
      </c>
      <c r="E210" s="42">
        <f t="shared" si="17"/>
        <v>142.6932</v>
      </c>
      <c r="F210" s="40">
        <v>0.5989</v>
      </c>
      <c r="G210" s="41">
        <v>56.7</v>
      </c>
      <c r="H210" s="41">
        <f>G210*80/100</f>
        <v>45.36</v>
      </c>
    </row>
    <row r="211" spans="1:8" ht="12">
      <c r="A211" s="49" t="s">
        <v>138</v>
      </c>
      <c r="B211" s="39">
        <v>1</v>
      </c>
      <c r="C211" s="40">
        <v>0.0126</v>
      </c>
      <c r="D211" s="41">
        <f t="shared" si="18"/>
        <v>2.457</v>
      </c>
      <c r="E211" s="42">
        <f t="shared" si="17"/>
        <v>1.9656</v>
      </c>
      <c r="F211" s="40">
        <v>1.5232</v>
      </c>
      <c r="G211" s="41">
        <v>1002.69</v>
      </c>
      <c r="H211" s="41">
        <v>799.8</v>
      </c>
    </row>
    <row r="212" spans="1:8" ht="12">
      <c r="A212" s="49" t="s">
        <v>139</v>
      </c>
      <c r="B212" s="39">
        <v>5</v>
      </c>
      <c r="C212" s="40">
        <v>1.59</v>
      </c>
      <c r="D212" s="41">
        <f>C212*230</f>
        <v>365.70000000000005</v>
      </c>
      <c r="E212" s="42">
        <f t="shared" si="17"/>
        <v>292.56000000000006</v>
      </c>
      <c r="F212" s="40">
        <v>3.7658</v>
      </c>
      <c r="G212" s="41">
        <v>568.2</v>
      </c>
      <c r="H212" s="41">
        <f>G212*80/100</f>
        <v>454.56</v>
      </c>
    </row>
    <row r="213" spans="1:8" ht="12">
      <c r="A213" s="49" t="s">
        <v>261</v>
      </c>
      <c r="B213" s="39">
        <v>0</v>
      </c>
      <c r="C213" s="40">
        <v>0</v>
      </c>
      <c r="D213" s="41">
        <f>C213*230</f>
        <v>0</v>
      </c>
      <c r="E213" s="42">
        <f t="shared" si="17"/>
        <v>0</v>
      </c>
      <c r="F213" s="40">
        <v>0.9663</v>
      </c>
      <c r="G213" s="41">
        <v>61.5</v>
      </c>
      <c r="H213" s="41">
        <v>33.2</v>
      </c>
    </row>
    <row r="214" spans="1:8" ht="12">
      <c r="A214" s="49" t="s">
        <v>263</v>
      </c>
      <c r="B214" s="39">
        <v>1</v>
      </c>
      <c r="C214" s="40">
        <v>0.06</v>
      </c>
      <c r="D214" s="41">
        <f t="shared" si="18"/>
        <v>11.7</v>
      </c>
      <c r="E214" s="42">
        <f t="shared" si="17"/>
        <v>9.36</v>
      </c>
      <c r="F214" s="40">
        <v>3.4571</v>
      </c>
      <c r="G214" s="41">
        <v>742.14</v>
      </c>
      <c r="H214" s="41">
        <v>587.34</v>
      </c>
    </row>
    <row r="215" spans="1:8" ht="12">
      <c r="A215" s="49" t="s">
        <v>264</v>
      </c>
      <c r="B215" s="39">
        <v>54</v>
      </c>
      <c r="C215" s="40">
        <v>6.0871</v>
      </c>
      <c r="D215" s="41">
        <f t="shared" si="18"/>
        <v>1186.9845</v>
      </c>
      <c r="E215" s="42">
        <f t="shared" si="17"/>
        <v>949.5876000000001</v>
      </c>
      <c r="F215" s="40">
        <v>3.014</v>
      </c>
      <c r="G215" s="41">
        <v>289.99</v>
      </c>
      <c r="H215" s="41">
        <v>232</v>
      </c>
    </row>
    <row r="216" spans="1:8" ht="12">
      <c r="A216" s="49" t="s">
        <v>147</v>
      </c>
      <c r="B216" s="9"/>
      <c r="C216" s="35">
        <f aca="true" t="shared" si="19" ref="C216:H216">SUM(C188:C215)</f>
        <v>19.2574</v>
      </c>
      <c r="D216" s="37">
        <f t="shared" si="19"/>
        <v>3962.7814999999996</v>
      </c>
      <c r="E216" s="38">
        <f t="shared" si="19"/>
        <v>3170.2252</v>
      </c>
      <c r="F216" s="35">
        <f t="shared" si="19"/>
        <v>54.31589999999999</v>
      </c>
      <c r="G216" s="37">
        <f t="shared" si="19"/>
        <v>14383.980000000001</v>
      </c>
      <c r="H216" s="37">
        <f t="shared" si="19"/>
        <v>11466.163999999999</v>
      </c>
    </row>
    <row r="217" spans="1:8" ht="12">
      <c r="A217" s="51" t="s">
        <v>210</v>
      </c>
      <c r="B217" s="19"/>
      <c r="C217" s="23">
        <f>SUM(C216,C186)</f>
        <v>22.3709</v>
      </c>
      <c r="D217" s="24">
        <f>D186+D216</f>
        <v>4543.1825</v>
      </c>
      <c r="E217" s="30">
        <f>E186+E216</f>
        <v>3634.546</v>
      </c>
      <c r="F217" s="23">
        <f>F186+F216</f>
        <v>62.90839999999999</v>
      </c>
      <c r="G217" s="24">
        <f>G186+G216</f>
        <v>15709.650000000001</v>
      </c>
      <c r="H217" s="24">
        <f>SUM(H186,H216)</f>
        <v>12470.563999999998</v>
      </c>
    </row>
    <row r="218" spans="1:8" s="4" customFormat="1" ht="11.25">
      <c r="A218" s="54" t="s">
        <v>245</v>
      </c>
      <c r="B218" s="20"/>
      <c r="C218" s="25">
        <f aca="true" t="shared" si="20" ref="C218:H218">SUM(C217,C168)</f>
        <v>5205.252100000001</v>
      </c>
      <c r="D218" s="26">
        <f t="shared" si="20"/>
        <v>667452.4355</v>
      </c>
      <c r="E218" s="31">
        <f t="shared" si="20"/>
        <v>467671.0230999999</v>
      </c>
      <c r="F218" s="25">
        <f t="shared" si="20"/>
        <v>4834.3689</v>
      </c>
      <c r="G218" s="26">
        <f t="shared" si="20"/>
        <v>447289.89999999997</v>
      </c>
      <c r="H218" s="26">
        <f t="shared" si="20"/>
        <v>314226.92400000006</v>
      </c>
    </row>
    <row r="219" spans="2:8" ht="12">
      <c r="B219" s="1"/>
      <c r="C219" s="1"/>
      <c r="D219" s="1"/>
      <c r="E219" s="1"/>
      <c r="F219" s="1"/>
      <c r="G219" s="1"/>
      <c r="H219" s="1"/>
    </row>
    <row r="220" spans="1:8" ht="12">
      <c r="A220" s="55" t="s">
        <v>249</v>
      </c>
      <c r="B220" s="1"/>
      <c r="C220" s="21"/>
      <c r="D220" s="1"/>
      <c r="E220" s="1"/>
      <c r="F220" s="1"/>
      <c r="G220" s="21"/>
      <c r="H220" s="22"/>
    </row>
    <row r="221" ht="12">
      <c r="A221" s="55" t="s">
        <v>278</v>
      </c>
    </row>
    <row r="222" ht="12">
      <c r="A222" s="55" t="s">
        <v>310</v>
      </c>
    </row>
  </sheetData>
  <sheetProtection/>
  <mergeCells count="3">
    <mergeCell ref="B1:C1"/>
    <mergeCell ref="D1:E1"/>
    <mergeCell ref="G1:H1"/>
  </mergeCells>
  <printOptions gridLines="1" horizontalCentered="1"/>
  <pageMargins left="0.15748031496062992" right="0.15748031496062992" top="0.5" bottom="0.56" header="0.23" footer="0.22"/>
  <pageSetup horizontalDpi="600" verticalDpi="600" orientation="portrait" paperSize="9" r:id="rId1"/>
  <headerFooter>
    <oddHeader>&amp;C&amp;"Times New Roman,Fett Kursiv"Superficie e produzione dei vini D.O.C. ed I.G.T. dell'Alto Adige</oddHeader>
    <oddFooter>&amp;LWBR_STAT_01_2011_AV_STAT&amp;R&amp;P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plank</dc:creator>
  <cp:keywords/>
  <dc:description/>
  <cp:lastModifiedBy>plank</cp:lastModifiedBy>
  <cp:lastPrinted>2011-03-02T10:46:06Z</cp:lastPrinted>
  <dcterms:created xsi:type="dcterms:W3CDTF">2007-02-27T08:30:36Z</dcterms:created>
  <dcterms:modified xsi:type="dcterms:W3CDTF">2011-03-16T13:52:28Z</dcterms:modified>
  <cp:category/>
  <cp:version/>
  <cp:contentType/>
  <cp:contentStatus/>
</cp:coreProperties>
</file>